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 Debt without 7a &amp; 8a\"/>
    </mc:Choice>
  </mc:AlternateContent>
  <xr:revisionPtr revIDLastSave="0" documentId="13_ncr:1_{CF91C0B9-973A-4231-A094-A5EF83C32C0E}" xr6:coauthVersionLast="32" xr6:coauthVersionMax="32" xr10:uidLastSave="{00000000-0000-0000-0000-000000000000}"/>
  <bookViews>
    <workbookView xWindow="0" yWindow="0" windowWidth="12158" windowHeight="6143" tabRatio="847" firstSheet="3" activeTab="4"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Financing'!$A$1:$L$88</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3" i="28" l="1"/>
  <c r="F152" i="28"/>
  <c r="E182" i="28"/>
  <c r="F155" i="28" s="1"/>
  <c r="B182" i="28"/>
  <c r="F154" i="28" s="1"/>
  <c r="E192" i="28"/>
  <c r="F157" i="28" s="1"/>
  <c r="B192" i="28"/>
  <c r="F156" i="28" s="1"/>
  <c r="E202" i="28"/>
  <c r="F159" i="28" s="1"/>
  <c r="B202" i="28"/>
  <c r="F158" i="28" s="1"/>
  <c r="J43" i="28" l="1"/>
  <c r="G43" i="28"/>
  <c r="H43" i="28"/>
  <c r="I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G36" i="28" s="1"/>
  <c r="F32" i="28"/>
  <c r="H33" i="28" l="1"/>
  <c r="H36" i="28" s="1"/>
  <c r="G32" i="28"/>
  <c r="H32" i="28" l="1"/>
  <c r="I33" i="28"/>
  <c r="I36" i="28" s="1"/>
  <c r="I32" i="28" l="1"/>
  <c r="J33" i="28"/>
  <c r="J36" i="28" s="1"/>
  <c r="J32" i="28"/>
  <c r="C6" i="13" l="1"/>
  <c r="C14" i="13"/>
  <c r="C35" i="28" l="1"/>
  <c r="D35" i="28"/>
  <c r="E35" i="28"/>
  <c r="F35" i="28"/>
  <c r="G35" i="28"/>
  <c r="I35" i="28"/>
  <c r="H35" i="28"/>
  <c r="J35" i="28"/>
  <c r="E153" i="28"/>
  <c r="E157" i="28"/>
  <c r="E154" i="28"/>
  <c r="E158" i="28"/>
  <c r="E155" i="28"/>
  <c r="E159" i="28"/>
  <c r="E156" i="28"/>
  <c r="E152" i="28"/>
  <c r="C34" i="28"/>
  <c r="D34" i="28"/>
  <c r="E34" i="28"/>
  <c r="G34" i="28"/>
  <c r="F34" i="28"/>
  <c r="H34" i="28"/>
  <c r="I34" i="28"/>
  <c r="J34" i="28"/>
  <c r="B149" i="28"/>
  <c r="B51" i="28"/>
  <c r="B48" i="28"/>
  <c r="B159" i="28" l="1"/>
  <c r="B160" i="28"/>
  <c r="B158" i="28"/>
  <c r="B157" i="28"/>
  <c r="B153" i="28"/>
  <c r="B156" i="28"/>
  <c r="B155" i="28"/>
  <c r="B154" i="28"/>
  <c r="C11" i="13" l="1"/>
  <c r="C12" i="13"/>
  <c r="C10" i="13"/>
  <c r="A3" i="13" l="1"/>
  <c r="A2" i="13"/>
  <c r="A3" i="14" l="1"/>
  <c r="A2" i="14"/>
  <c r="A3" i="21"/>
  <c r="A2" i="21"/>
</calcChain>
</file>

<file path=xl/sharedStrings.xml><?xml version="1.0" encoding="utf-8"?>
<sst xmlns="http://schemas.openxmlformats.org/spreadsheetml/2006/main" count="1764" uniqueCount="627">
  <si>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</si>
  <si>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</si>
  <si>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</si>
  <si>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</si>
  <si>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</si>
  <si>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</si>
  <si>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</si>
  <si>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</si>
  <si>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</si>
  <si>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</si>
  <si>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</si>
  <si>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</si>
  <si>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</si>
  <si>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</si>
  <si>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</si>
  <si>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</si>
  <si>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</si>
  <si>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</si>
  <si>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</si>
  <si>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</si>
  <si>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</si>
  <si>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</si>
  <si>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</si>
  <si>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</si>
  <si>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</si>
  <si>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</si>
  <si>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</si>
  <si>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</si>
  <si>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</si>
  <si>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</si>
  <si>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</si>
  <si>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</si>
  <si>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</si>
  <si>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</si>
  <si>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</si>
  <si>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</si>
  <si>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</si>
  <si>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</si>
  <si>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</si>
  <si>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</si>
  <si>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</si>
  <si>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</si>
  <si>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</si>
  <si>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</si>
  <si>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</si>
  <si>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</si>
  <si>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</si>
  <si>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</si>
  <si>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</si>
  <si>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</si>
  <si>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</si>
  <si>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</si>
  <si>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</si>
  <si>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</si>
  <si>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</si>
  <si>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</si>
  <si>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</si>
  <si>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</si>
  <si>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</si>
  <si>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</si>
  <si>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</si>
  <si>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</si>
  <si>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</si>
  <si>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</si>
  <si>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</si>
  <si>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</si>
  <si>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</si>
  <si>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</si>
  <si>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</si>
  <si>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</si>
  <si>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</si>
  <si>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</si>
  <si>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</si>
  <si>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</si>
  <si>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</si>
  <si>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</si>
  <si>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</si>
  <si>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</si>
  <si>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</si>
  <si>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</si>
  <si>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</si>
  <si>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</si>
  <si>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</si>
  <si>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</si>
  <si>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</si>
  <si>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</si>
  <si>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</si>
  <si>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</si>
  <si>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</si>
  <si>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</si>
  <si>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</si>
  <si>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</si>
  <si>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</si>
  <si>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</si>
  <si>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</si>
  <si>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</si>
  <si>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</si>
  <si>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</si>
  <si>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</si>
  <si>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</si>
  <si>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</si>
  <si>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</si>
  <si>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</si>
  <si>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</si>
  <si>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</si>
  <si>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</si>
  <si>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</si>
  <si>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</si>
  <si>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</si>
  <si>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</si>
  <si>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</si>
  <si>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</si>
  <si>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</si>
  <si>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</si>
  <si>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</si>
  <si>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</si>
  <si>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</si>
  <si>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</si>
  <si>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</si>
  <si>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</si>
  <si>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</si>
  <si>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</si>
  <si>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</si>
  <si>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</si>
  <si>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</si>
  <si>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</si>
  <si>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</si>
  <si>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</si>
  <si>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</si>
  <si>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</si>
  <si>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</si>
  <si>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</si>
  <si>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</si>
  <si>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</si>
  <si>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</si>
  <si>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</si>
  <si>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</si>
  <si>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</si>
  <si>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</si>
  <si>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</si>
  <si>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</si>
  <si>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</si>
  <si>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</si>
  <si>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</si>
  <si>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</si>
  <si>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</si>
  <si>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</si>
  <si>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</si>
  <si>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</si>
  <si>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</si>
  <si>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</si>
  <si>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</si>
  <si>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</si>
  <si>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</si>
  <si>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</si>
  <si>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</si>
  <si>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</si>
  <si>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</si>
  <si>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</si>
  <si>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</si>
  <si>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</si>
  <si>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</si>
  <si>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</si>
  <si>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</si>
  <si>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</si>
  <si>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</si>
  <si>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</si>
  <si>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</si>
  <si>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</si>
  <si>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</si>
  <si>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</si>
  <si>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</si>
  <si>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</si>
  <si>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</si>
  <si>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</si>
  <si>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</si>
  <si>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</si>
  <si>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</si>
  <si>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</si>
  <si>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</si>
  <si>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</si>
  <si>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</si>
  <si>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</si>
  <si>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</si>
  <si>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</si>
  <si>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</si>
  <si>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</si>
  <si>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</si>
  <si>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</si>
  <si>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</si>
  <si>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</si>
  <si>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</si>
  <si>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</si>
  <si>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</si>
  <si>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</si>
  <si>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</si>
  <si>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</si>
  <si>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</si>
  <si>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</si>
  <si>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</si>
  <si>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</si>
  <si>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</si>
  <si>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</si>
  <si>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</si>
  <si>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</si>
  <si>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</si>
  <si>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</si>
  <si>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</si>
  <si>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</si>
  <si>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</si>
  <si>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</si>
  <si>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</si>
  <si>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</si>
  <si>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</si>
  <si>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</si>
  <si>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</si>
  <si>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</si>
  <si>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</si>
  <si>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</si>
  <si>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</si>
  <si>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</si>
  <si>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</si>
  <si>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</si>
  <si>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</si>
  <si>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</si>
  <si>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</si>
  <si>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</si>
  <si>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</si>
  <si>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</si>
  <si>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</si>
  <si>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</si>
  <si>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</si>
  <si>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</si>
  <si>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</si>
  <si>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</si>
  <si>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</si>
  <si>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</si>
  <si>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</si>
  <si>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</si>
  <si>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</si>
  <si>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</si>
  <si>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</si>
  <si>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</si>
  <si>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</si>
  <si>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</si>
  <si>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</si>
  <si>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</si>
  <si>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</si>
  <si>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</si>
  <si>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</si>
  <si>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</si>
  <si>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</si>
  <si>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</si>
  <si>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</si>
  <si>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</si>
  <si>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</si>
  <si>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</si>
  <si>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</si>
  <si>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</si>
  <si>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</si>
  <si>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</si>
  <si>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</si>
  <si>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</si>
  <si>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</si>
  <si>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</si>
  <si>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</si>
  <si>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</si>
  <si>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</si>
  <si>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</si>
  <si>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</si>
  <si>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</si>
  <si>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</si>
  <si>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</si>
  <si>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</si>
  <si>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</si>
  <si>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</si>
  <si>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</si>
  <si>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</si>
  <si>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</si>
  <si>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</si>
  <si>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</si>
  <si>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</si>
  <si>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</si>
  <si>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</si>
  <si>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</si>
  <si>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</si>
  <si>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</si>
  <si>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</si>
  <si>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</si>
  <si>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</si>
  <si>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</si>
  <si>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</si>
  <si>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</si>
  <si>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</si>
  <si>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</si>
  <si>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</si>
  <si>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</si>
  <si>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</si>
  <si>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</si>
  <si>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</si>
  <si>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</si>
  <si>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</si>
  <si>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</si>
  <si>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</si>
  <si>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</si>
  <si>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</si>
  <si>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</si>
  <si>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</si>
  <si>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</si>
  <si>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</si>
  <si>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</si>
  <si>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</si>
  <si>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</si>
  <si>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</si>
  <si>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</si>
  <si>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</si>
  <si>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</si>
  <si>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</si>
  <si>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</si>
  <si>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</si>
  <si>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</si>
  <si>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</si>
  <si>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</si>
  <si>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</si>
  <si>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</si>
  <si>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</si>
  <si>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</si>
  <si>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</si>
  <si>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</si>
  <si>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</si>
  <si>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</si>
  <si>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</si>
  <si>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</si>
  <si>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</si>
  <si>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</si>
  <si>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</si>
  <si>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</si>
  <si>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</si>
  <si>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</si>
  <si>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</si>
  <si>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</si>
  <si>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</si>
  <si>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</si>
  <si>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</si>
  <si>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</si>
  <si>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</si>
  <si>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</si>
  <si>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</si>
  <si>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</si>
  <si>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</si>
  <si>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</si>
  <si>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</si>
  <si>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</si>
  <si>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</si>
  <si>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</si>
  <si>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</si>
  <si>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</si>
  <si>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</si>
  <si>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</si>
  <si>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</si>
  <si>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</si>
  <si>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</si>
  <si>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</si>
  <si>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</si>
  <si>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</si>
  <si>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</si>
  <si>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</si>
  <si>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</si>
  <si>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</si>
  <si>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</si>
  <si>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</si>
  <si>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</si>
  <si>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</si>
  <si>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</si>
  <si>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</si>
  <si>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</si>
  <si>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</si>
  <si>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</si>
  <si>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</si>
  <si>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</si>
  <si>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</si>
  <si>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</si>
  <si>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</si>
  <si>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</si>
  <si>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</si>
  <si>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</si>
  <si>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</si>
  <si>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</si>
  <si>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</si>
  <si>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</si>
  <si>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</si>
  <si>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</si>
  <si>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</si>
  <si>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</si>
  <si>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</si>
  <si>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</si>
  <si>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</si>
  <si>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</si>
  <si>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</si>
  <si>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</si>
  <si>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</si>
  <si>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</si>
  <si>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</si>
  <si>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</si>
  <si>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</si>
  <si>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</si>
  <si>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</si>
  <si>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</si>
  <si>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</si>
  <si>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</si>
  <si>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</si>
  <si>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</si>
  <si>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</si>
  <si>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</si>
  <si>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</si>
  <si>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</si>
  <si>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</si>
  <si>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</si>
  <si>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</si>
  <si>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</si>
  <si>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</si>
  <si>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</si>
  <si>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</si>
  <si>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</si>
  <si>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</si>
  <si>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</si>
  <si>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</si>
  <si>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</si>
  <si>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</si>
  <si>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</si>
  <si>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</si>
  <si>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</si>
  <si>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</si>
  <si>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</si>
  <si>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</si>
  <si>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</si>
  <si>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</si>
  <si>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</si>
  <si>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</si>
  <si>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</si>
  <si>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</si>
  <si>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</si>
  <si>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</si>
  <si>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</si>
  <si>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</si>
  <si>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</si>
  <si>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</si>
  <si>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</si>
  <si>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</si>
  <si>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</si>
  <si>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</si>
  <si>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</si>
  <si>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</si>
  <si>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</si>
  <si>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</si>
  <si>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</si>
  <si>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</si>
  <si>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</si>
  <si>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</si>
  <si>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</si>
  <si>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</si>
  <si>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</si>
  <si>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</si>
  <si>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</si>
  <si>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</si>
  <si>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</si>
  <si>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</si>
  <si>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</si>
  <si>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</si>
  <si>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</si>
  <si>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</si>
  <si>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</si>
  <si>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</si>
  <si>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</si>
  <si>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</si>
  <si>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</si>
  <si>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</si>
  <si>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</si>
  <si>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</si>
  <si>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</si>
  <si>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</si>
  <si>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</si>
  <si>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</si>
  <si>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</si>
  <si>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</si>
  <si>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</si>
  <si>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</si>
  <si>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</si>
  <si>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</si>
  <si>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</si>
  <si>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</si>
  <si>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</si>
  <si>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</si>
  <si>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</si>
  <si>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</si>
  <si>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</si>
  <si>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</si>
  <si>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</si>
  <si>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</si>
  <si>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</si>
  <si>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</si>
  <si>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</si>
  <si>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</si>
  <si>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</si>
  <si>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</si>
  <si>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</si>
  <si>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</si>
  <si>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</si>
  <si>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</si>
  <si>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</si>
  <si>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</si>
  <si>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</si>
  <si>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</si>
  <si>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</si>
  <si>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</si>
  <si>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</si>
  <si>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</si>
  <si>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</si>
  <si>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</si>
  <si>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</si>
  <si>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</si>
  <si>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</si>
  <si>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</si>
  <si>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</si>
  <si>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NTS Exit Capacity Cost Adjustment</t>
  </si>
  <si>
    <t xml:space="preserve">Shrinkage Cost Adjustment </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</si>
  <si>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</si>
  <si>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</si>
  <si>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</si>
  <si>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</si>
  <si>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</si>
  <si>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</si>
  <si>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</si>
  <si>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</si>
  <si>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</si>
  <si>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</si>
  <si>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Gas Holders</t>
  </si>
  <si>
    <t>Capex Enduring Value</t>
  </si>
  <si>
    <t>Repex Enduring Value</t>
  </si>
  <si>
    <t>N/A</t>
  </si>
  <si>
    <t>Accrued Interest</t>
  </si>
  <si>
    <t>Currency debt amount to reflect ultimate sterling liability</t>
  </si>
  <si>
    <t>Impact of fair value adjustments</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</si>
  <si>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</si>
  <si>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</si>
  <si>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</si>
  <si>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</si>
  <si>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</si>
  <si>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</si>
  <si>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</si>
  <si>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</si>
  <si>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</si>
  <si>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</si>
  <si>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</si>
  <si>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</si>
  <si>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</si>
  <si>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Less finance costs relating to other three networks</t>
  </si>
  <si>
    <t>Exceptional costs of early redemption on long term debt- TBC</t>
  </si>
  <si>
    <t xml:space="preserve">Rounding </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</si>
  <si>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</si>
  <si>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</si>
  <si>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</si>
  <si>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</si>
  <si>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Failure to meet gas network repair targets</t>
  </si>
  <si>
    <t>Non regulated activities</t>
  </si>
  <si>
    <t>Tax relating to capital contributions (excluded services)</t>
  </si>
  <si>
    <t>Tax relating to other three networks (included in CT600)</t>
  </si>
  <si>
    <t>May 2019 Publication</t>
  </si>
  <si>
    <t xml:space="preserve">Other revenue timing adjustments </t>
  </si>
  <si>
    <t>R13 - Other activities</t>
  </si>
  <si>
    <t>Other networks (East of England, London and North West)</t>
  </si>
  <si>
    <t xml:space="preserve">Correction of debt issuance expense add back above </t>
  </si>
  <si>
    <t>Correction of inflation strip calculation</t>
  </si>
  <si>
    <t>Regulatory tax losses carried forward from previous price controls</t>
  </si>
  <si>
    <t>Tax effect of above</t>
  </si>
  <si>
    <t/>
  </si>
  <si>
    <t>Actuals</t>
  </si>
  <si>
    <t>Forecast</t>
  </si>
  <si>
    <t>Cumulative to 2019</t>
  </si>
  <si>
    <t>Input values provided in £m 09/10 prices</t>
  </si>
  <si>
    <t>IFRS 15 Contribution released</t>
  </si>
  <si>
    <t>OK</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</si>
  <si>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</si>
  <si>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</si>
  <si>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</si>
  <si>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</si>
  <si>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</si>
  <si>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</si>
  <si>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</si>
  <si>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</si>
  <si>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</si>
  <si>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</si>
  <si>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</si>
  <si>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</si>
  <si>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</si>
  <si>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</si>
  <si>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</si>
  <si>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</si>
  <si>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</si>
  <si>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</si>
  <si>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</si>
  <si>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</si>
  <si>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</si>
  <si>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</si>
  <si>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</si>
  <si>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</si>
  <si>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</si>
  <si>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</si>
  <si>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</si>
  <si>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</si>
  <si>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</si>
  <si>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</si>
  <si>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</si>
  <si>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</si>
  <si>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</si>
  <si>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</si>
  <si>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</si>
  <si>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</si>
  <si>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</si>
  <si>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</si>
  <si>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</si>
  <si>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</si>
  <si>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</si>
  <si>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Pre-RIIO</t>
  </si>
  <si>
    <t>NA</t>
  </si>
  <si>
    <t>Fine/penalty</t>
  </si>
  <si>
    <t>Payments to residents who faced delayed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</si>
</sst>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2">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76">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1" xfId="1" applyNumberFormat="1" applyFont="1" applyFill="1" applyBorder="1" applyProtection="1"/>
    <xf numFmtId="172" fontId="5" fillId="38" borderId="107" xfId="1" applyNumberFormat="1" applyFont="1" applyFill="1" applyBorder="1" applyProtection="1"/>
    <xf numFmtId="172" fontId="5" fillId="38" borderId="109" xfId="1" applyNumberFormat="1" applyFont="1" applyFill="1" applyBorder="1" applyProtection="1"/>
    <xf numFmtId="172" fontId="6" fillId="38" borderId="107"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3" xfId="90" applyFont="1" applyFill="1" applyBorder="1" applyAlignment="1">
      <alignment horizontal="left"/>
    </xf>
    <xf numFmtId="0" fontId="27" fillId="47" borderId="114"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4"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4"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09" xfId="89" applyNumberFormat="1" applyFont="1" applyFill="1" applyBorder="1" applyAlignment="1">
      <alignment horizontal="left" indent="1"/>
    </xf>
    <xf numFmtId="3" fontId="5" fillId="0" borderId="107"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19"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5"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3" xfId="0" applyFill="1" applyBorder="1"/>
    <xf numFmtId="0" fontId="0" fillId="118" borderId="25" xfId="0" applyFill="1" applyBorder="1"/>
    <xf numFmtId="0" fontId="0" fillId="118" borderId="110" xfId="0" applyFill="1" applyBorder="1"/>
    <xf numFmtId="0" fontId="0" fillId="118" borderId="104"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5"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5" xfId="1" applyNumberFormat="1" applyFont="1" applyFill="1" applyBorder="1" applyProtection="1"/>
    <xf numFmtId="172" fontId="5" fillId="38" borderId="116" xfId="1" applyNumberFormat="1" applyFont="1" applyFill="1" applyBorder="1" applyProtection="1"/>
    <xf numFmtId="172" fontId="5" fillId="38" borderId="97" xfId="1" applyNumberFormat="1" applyFont="1" applyFill="1" applyBorder="1" applyProtection="1"/>
    <xf numFmtId="172" fontId="5" fillId="38" borderId="120"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1" xfId="0" applyNumberFormat="1" applyFont="1" applyFill="1" applyBorder="1" applyAlignment="1">
      <alignment horizontal="right"/>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5" xfId="2" applyNumberFormat="1" applyFont="1" applyFill="1" applyBorder="1" applyAlignment="1">
      <alignment vertical="center"/>
    </xf>
    <xf numFmtId="172" fontId="5" fillId="52" borderId="111"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11" xfId="2" applyNumberFormat="1" applyFont="1" applyFill="1" applyBorder="1"/>
    <xf numFmtId="172" fontId="5" fillId="52" borderId="83" xfId="2" applyNumberFormat="1" applyFont="1" applyFill="1" applyBorder="1"/>
    <xf numFmtId="172" fontId="5" fillId="52" borderId="109" xfId="2" applyNumberFormat="1" applyFont="1" applyFill="1" applyBorder="1"/>
    <xf numFmtId="172" fontId="5" fillId="52" borderId="84" xfId="2" applyNumberFormat="1" applyFont="1" applyFill="1" applyBorder="1"/>
    <xf numFmtId="172" fontId="5" fillId="52" borderId="112"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7"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52" borderId="119"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19"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19"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3" xfId="0" applyBorder="1" applyAlignment="1">
      <alignment horizontal="center" wrapText="1"/>
    </xf>
    <xf numFmtId="0" fontId="0" fillId="0" borderId="114"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1"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7" xfId="1" applyNumberFormat="1" applyFont="1" applyFill="1" applyBorder="1" applyProtection="1"/>
    <xf numFmtId="172" fontId="5" fillId="3" borderId="64" xfId="1" applyNumberFormat="1" applyFont="1" applyFill="1" applyBorder="1" applyProtection="1"/>
    <xf numFmtId="15" fontId="240" fillId="46" borderId="120" xfId="48236" applyNumberFormat="1" applyFont="1" applyFill="1" applyBorder="1" applyAlignment="1">
      <alignment horizontal="center" vertical="top" wrapText="1"/>
    </xf>
    <xf numFmtId="0" fontId="240" fillId="46" borderId="120" xfId="48236" applyFont="1" applyFill="1" applyBorder="1" applyAlignment="1">
      <alignment vertical="top" wrapText="1"/>
    </xf>
    <xf numFmtId="0" fontId="240" fillId="46" borderId="120"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3"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7" xfId="1" applyNumberFormat="1" applyFont="1" applyFill="1" applyBorder="1" applyAlignment="1"/>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172" fontId="0" fillId="0" borderId="0" xfId="0" applyNumberFormat="1" applyAlignment="1">
      <alignment horizontal="left" vertical="top"/>
    </xf>
    <xf numFmtId="43" fontId="0" fillId="0" borderId="0" xfId="0" applyNumberFormat="1" applyAlignment="1">
      <alignment horizontal="left" vertical="top"/>
    </xf>
    <xf numFmtId="0" fontId="0" fillId="3" borderId="0" xfId="0" applyFont="1" applyFill="1" applyAlignment="1">
      <alignment horizontal="left" vertical="top" indent="1"/>
    </xf>
    <xf numFmtId="0" fontId="0" fillId="3" borderId="0" xfId="0" applyFont="1" applyFill="1" applyAlignment="1">
      <alignment horizontal="left" vertical="top" indent="1"/>
    </xf>
    <xf numFmtId="351" fontId="3" fillId="52" borderId="77" xfId="0" applyNumberFormat="1" applyFont="1" applyFill="1" applyBorder="1" applyAlignment="1">
      <alignment horizontal="right" vertical="top"/>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2"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4"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6"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1"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09" xfId="0" applyBorder="1" applyAlignment="1">
      <alignment horizontal="left"/>
    </xf>
    <xf numFmtId="0" fontId="0" fillId="0" borderId="110" xfId="0" applyBorder="1" applyAlignment="1">
      <alignment horizontal="left"/>
    </xf>
    <xf numFmtId="0" fontId="0" fillId="0" borderId="87" xfId="0" applyBorder="1" applyAlignment="1">
      <alignment horizontal="left"/>
    </xf>
    <xf numFmtId="0" fontId="0" fillId="0" borderId="107" xfId="0" applyBorder="1" applyAlignment="1">
      <alignment horizontal="left"/>
    </xf>
    <xf numFmtId="0" fontId="0" fillId="0" borderId="108" xfId="0" applyBorder="1" applyAlignment="1">
      <alignment horizontal="left"/>
    </xf>
    <xf numFmtId="0" fontId="0" fillId="0" borderId="92" xfId="0" applyBorder="1" applyAlignment="1">
      <alignment horizontal="left"/>
    </xf>
    <xf numFmtId="0" fontId="0" fillId="0" borderId="105" xfId="0" applyBorder="1" applyAlignment="1">
      <alignment horizontal="center"/>
    </xf>
    <xf numFmtId="0" fontId="0" fillId="0" borderId="106"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0" fillId="0" borderId="32" xfId="0" applyBorder="1" applyAlignment="1">
      <alignment horizontal="center" vertical="center" wrapText="1"/>
    </xf>
    <xf numFmtId="0" fontId="0" fillId="3" borderId="110"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8"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0" xfId="0" applyNumberFormat="1" applyFont="1" applyFill="1" applyBorder="1" applyAlignment="1">
      <alignment horizontal="center" vertical="top" wrapText="1"/>
    </xf>
    <xf numFmtId="170" fontId="0" fillId="0" borderId="0" xfId="77" applyNumberFormat="1" applyFont="1"/>
    <xf numFmtId="170" fontId="3" fillId="0" borderId="0" xfId="77" applyNumberFormat="1" applyFont="1"/>
    <xf numFmtId="170" fontId="0" fillId="0" borderId="0" xfId="77" applyNumberFormat="1" applyFont="1" applyFill="1"/>
    <xf numFmtId="170" fontId="0" fillId="53" borderId="0" xfId="77" applyNumberFormat="1" applyFont="1" applyFill="1"/>
    <xf numFmtId="170" fontId="0" fillId="53" borderId="0" xfId="77" applyNumberFormat="1" applyFont="1" applyFill="1" applyAlignment="1">
      <alignment vertical="center"/>
    </xf>
    <xf numFmtId="170" fontId="0" fillId="0" borderId="0" xfId="77" applyNumberFormat="1" applyFont="1" applyAlignment="1">
      <alignment vertical="center"/>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85">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I23" sqref="I23"/>
    </sheetView>
  </sheetViews>
  <sheetFormatPr defaultRowHeight="12.4"/>
  <cols>
    <col min="1" max="1" width="8.41015625" customWidth="1"/>
    <col min="2" max="2" width="27.1171875" customWidth="1"/>
    <col min="3" max="6" width="14.1171875" customWidth="1"/>
    <col min="7" max="7" width="14.1171875" style="222" customWidth="1"/>
    <col min="8" max="11" width="14.1171875" customWidth="1"/>
  </cols>
  <sheetData>
    <row r="1" spans="1:11" s="32" customFormat="1" ht="20.65">
      <c r="A1" s="30" t="s">
        <v>305</v>
      </c>
      <c r="B1" s="28"/>
      <c r="C1" s="28"/>
      <c r="D1" s="264"/>
      <c r="E1" s="265"/>
      <c r="F1" s="28"/>
      <c r="G1" s="572"/>
      <c r="H1" s="28"/>
      <c r="I1" s="28"/>
      <c r="J1" s="28"/>
      <c r="K1" s="28"/>
    </row>
    <row r="2" spans="1:11" s="32" customFormat="1" ht="20.65">
      <c r="A2" s="30" t="str">
        <f>'RFPR cover'!C5</f>
        <v>Cadent-WM</v>
      </c>
      <c r="B2" s="28"/>
      <c r="C2" s="28"/>
      <c r="D2" s="265"/>
      <c r="E2" s="265"/>
      <c r="F2" s="28"/>
      <c r="G2" s="572"/>
      <c r="H2" s="28"/>
      <c r="I2" s="28"/>
      <c r="J2" s="28"/>
      <c r="K2" s="28"/>
    </row>
    <row r="3" spans="1:11" s="32" customFormat="1" ht="20.65">
      <c r="A3" s="30">
        <f>'RFPR cover'!C7</f>
        <v>2019</v>
      </c>
      <c r="B3" s="28"/>
      <c r="C3" s="28"/>
      <c r="D3" s="265"/>
      <c r="E3" s="265"/>
      <c r="F3" s="28"/>
      <c r="G3" s="572"/>
      <c r="H3" s="28"/>
      <c r="I3" s="28"/>
      <c r="J3" s="28"/>
      <c r="K3" s="28"/>
    </row>
    <row r="4" spans="1:11" ht="13.5">
      <c r="A4" s="31"/>
      <c r="B4" s="31"/>
      <c r="C4" s="31"/>
      <c r="D4" s="31"/>
      <c r="E4" s="31"/>
      <c r="H4" s="10"/>
      <c r="I4" s="10"/>
      <c r="J4" s="10"/>
    </row>
    <row r="5" spans="1:11" ht="13.5" customHeight="1">
      <c r="A5" s="31"/>
      <c r="B5" s="79" t="s">
        <v>60</v>
      </c>
      <c r="C5" s="46" t="s">
        <v>53</v>
      </c>
      <c r="D5" s="357"/>
      <c r="E5" s="19"/>
      <c r="F5" s="11"/>
      <c r="G5" s="573" t="s">
        <v>0</v>
      </c>
      <c r="H5" s="10"/>
      <c r="I5" s="10"/>
      <c r="J5" s="10"/>
    </row>
    <row r="6" spans="1:11" ht="13.5" customHeight="1">
      <c r="A6" s="31"/>
      <c r="B6" s="79" t="s">
        <v>187</v>
      </c>
      <c r="C6" s="84" t="str">
        <f>INDEX(Data!$A$73:$A$100,MATCH($C$5,Data!$B$73:$B$100,0),0)&amp;"1"</f>
        <v>GD1</v>
      </c>
      <c r="D6" s="19"/>
      <c r="E6" s="19"/>
      <c r="F6" s="9"/>
      <c r="G6" s="573" t="s">
        <v>1</v>
      </c>
      <c r="H6" s="10"/>
      <c r="I6" s="10"/>
      <c r="J6" s="10"/>
    </row>
    <row r="7" spans="1:11" ht="25.15">
      <c r="A7" s="31"/>
      <c r="B7" s="80" t="s">
        <v>186</v>
      </c>
      <c r="C7" s="85">
        <v>2019</v>
      </c>
      <c r="D7" s="18"/>
      <c r="E7" s="19"/>
      <c r="F7" s="8"/>
      <c r="G7" s="574" t="s">
        <v>2</v>
      </c>
      <c r="H7" s="10"/>
      <c r="I7" s="10"/>
      <c r="J7" s="10"/>
    </row>
    <row r="8" spans="1:11" ht="13.5">
      <c r="A8" s="31"/>
      <c r="B8" s="79" t="s">
        <v>35</v>
      </c>
      <c r="C8" s="86"/>
      <c r="D8" s="19"/>
      <c r="E8" s="18"/>
      <c r="F8" s="7"/>
      <c r="G8" s="573" t="s">
        <v>3</v>
      </c>
      <c r="H8" s="10"/>
      <c r="I8" s="10"/>
      <c r="J8" s="10"/>
    </row>
    <row r="9" spans="1:11" ht="13.5">
      <c r="A9" s="31"/>
      <c r="B9" s="79" t="s">
        <v>36</v>
      </c>
      <c r="C9" s="87"/>
      <c r="D9" s="18"/>
      <c r="E9" s="18"/>
      <c r="F9" s="6"/>
      <c r="G9" s="573" t="s">
        <v>4</v>
      </c>
      <c r="H9" s="10"/>
      <c r="I9" s="10"/>
      <c r="J9" s="10"/>
    </row>
    <row r="10" spans="1:11" ht="13.5">
      <c r="A10" s="31"/>
      <c r="B10" s="79" t="s">
        <v>68</v>
      </c>
      <c r="C10" s="88">
        <f>SUMIF(Data!$B$72:$B$100,C5,Data!$C$72:$C$100)</f>
        <v>6.7000000000000004E-2</v>
      </c>
      <c r="D10" s="18"/>
      <c r="E10" s="18"/>
      <c r="F10" s="5"/>
      <c r="G10" s="573" t="s">
        <v>5</v>
      </c>
      <c r="H10" s="10"/>
      <c r="I10" s="10"/>
      <c r="J10" s="10"/>
    </row>
    <row r="11" spans="1:11" ht="13.5">
      <c r="A11" s="31"/>
      <c r="B11" s="79" t="s">
        <v>69</v>
      </c>
      <c r="C11" s="89">
        <f>SUMIF(Data!$B$72:$B$100,C5,Data!$D$72:$D$100)</f>
        <v>0.63039999999999996</v>
      </c>
      <c r="D11" s="19"/>
      <c r="E11" s="19"/>
      <c r="F11" s="4"/>
      <c r="G11" s="573" t="s">
        <v>6</v>
      </c>
      <c r="H11" s="10"/>
      <c r="I11" s="10"/>
      <c r="J11" s="10"/>
    </row>
    <row r="12" spans="1:11">
      <c r="A12" s="31"/>
      <c r="B12" s="79" t="s">
        <v>113</v>
      </c>
      <c r="C12" s="88">
        <f>SUMIF(Data!$B$72:$B$100,C5,Data!$E$72:$E$100)</f>
        <v>0.65</v>
      </c>
      <c r="D12" s="18"/>
      <c r="E12" s="18"/>
      <c r="F12" s="18"/>
      <c r="G12" s="575"/>
    </row>
    <row r="13" spans="1:11">
      <c r="A13" s="31"/>
      <c r="B13" s="79" t="s">
        <v>499</v>
      </c>
      <c r="C13" s="84">
        <f>INDEX(Data!$G$73:$G$100,MATCH($C$5,Data!$B$73:$B$100,0),0)</f>
        <v>2014</v>
      </c>
      <c r="D13" s="18"/>
      <c r="E13" s="18"/>
      <c r="F13" s="78" t="s">
        <v>189</v>
      </c>
    </row>
    <row r="14" spans="1:11">
      <c r="A14" s="31"/>
      <c r="B14" s="81" t="s">
        <v>183</v>
      </c>
      <c r="C14" s="84" t="str">
        <f>INDEX(Data!$H$73:$H$100,MATCH($C$5,Data!$B$73:$B$100,0),0)</f>
        <v>£m 09/10</v>
      </c>
      <c r="D14" s="18"/>
      <c r="E14" s="18"/>
      <c r="F14" s="91">
        <v>0.1</v>
      </c>
      <c r="G14" s="575"/>
    </row>
    <row r="15" spans="1:11">
      <c r="A15" s="31"/>
      <c r="B15" s="18"/>
      <c r="C15" s="18"/>
      <c r="D15" s="18"/>
      <c r="E15" s="18"/>
      <c r="F15" s="18"/>
      <c r="G15" s="575"/>
    </row>
    <row r="85" spans="1:1">
      <c r="A85" s="213"/>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9.5859375" customWidth="1"/>
    <col min="3" max="3" width="14.1171875" style="144" customWidth="1"/>
    <col min="4" max="11" width="11.1171875" customWidth="1"/>
    <col min="12" max="12" width="5" customWidth="1"/>
  </cols>
  <sheetData>
    <row r="1" spans="1:12" s="32" customFormat="1" ht="20.65">
      <c r="A1" s="267" t="s">
        <v>98</v>
      </c>
      <c r="B1" s="268"/>
      <c r="C1" s="291"/>
      <c r="D1" s="268"/>
      <c r="E1" s="268"/>
      <c r="F1" s="268"/>
      <c r="G1" s="268"/>
      <c r="H1" s="268"/>
      <c r="I1" s="269"/>
      <c r="J1" s="269"/>
      <c r="K1" s="270"/>
      <c r="L1" s="271"/>
    </row>
    <row r="2" spans="1:12" s="32" customFormat="1" ht="20.65">
      <c r="A2" s="126" t="s">
        <v>53</v>
      </c>
      <c r="B2" s="30"/>
      <c r="C2" s="142"/>
      <c r="D2" s="30"/>
      <c r="E2" s="30"/>
      <c r="F2" s="30"/>
      <c r="G2" s="30"/>
      <c r="H2" s="30"/>
      <c r="I2" s="27"/>
      <c r="J2" s="27"/>
      <c r="K2" s="27"/>
      <c r="L2" s="127"/>
    </row>
    <row r="3" spans="1:12" s="38" customFormat="1" ht="22.5">
      <c r="A3" s="292">
        <v>2019</v>
      </c>
      <c r="B3" s="916" t="s">
        <v>575</v>
      </c>
      <c r="C3" s="294"/>
      <c r="D3" s="293"/>
      <c r="E3" s="293"/>
      <c r="F3" s="293"/>
      <c r="G3" s="293"/>
      <c r="H3" s="293"/>
      <c r="I3" s="266"/>
      <c r="J3" s="266"/>
      <c r="K3" s="266"/>
      <c r="L3" s="274"/>
    </row>
    <row r="4" spans="1:12" s="2" customFormat="1" ht="12.75" customHeight="1">
      <c r="C4" s="144"/>
    </row>
    <row r="5" spans="1:12" s="2" customFormat="1">
      <c r="B5" s="3"/>
      <c r="C5" s="144"/>
      <c r="D5" s="409" t="s">
        <v>576</v>
      </c>
      <c r="E5" s="410" t="s">
        <v>576</v>
      </c>
      <c r="F5" s="410" t="s">
        <v>576</v>
      </c>
      <c r="G5" s="410" t="s">
        <v>576</v>
      </c>
      <c r="H5" s="410" t="s">
        <v>576</v>
      </c>
      <c r="I5" s="410" t="s">
        <v>576</v>
      </c>
      <c r="J5" s="410" t="s">
        <v>577</v>
      </c>
      <c r="K5" s="411" t="s">
        <v>577</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4" t="s">
        <v>506</v>
      </c>
      <c r="C9" s="160" t="s">
        <v>126</v>
      </c>
      <c r="D9" s="619">
        <v>0.51617230999999997</v>
      </c>
      <c r="E9" s="620">
        <v>1.3698758600000001</v>
      </c>
      <c r="F9" s="620">
        <v>1.7107074400000002</v>
      </c>
      <c r="G9" s="620">
        <v>1.36</v>
      </c>
      <c r="H9" s="620">
        <v>1.31434362</v>
      </c>
      <c r="I9" s="620">
        <v>0.87004907300000001</v>
      </c>
      <c r="J9" s="620">
        <v>2.4037845</v>
      </c>
      <c r="K9" s="620">
        <v>2.4074868899999999</v>
      </c>
    </row>
    <row r="10" spans="1:12" s="2" customFormat="1">
      <c r="B10" s="234" t="s">
        <v>487</v>
      </c>
      <c r="C10" s="160" t="s">
        <v>126</v>
      </c>
      <c r="D10" s="621"/>
      <c r="E10" s="622"/>
      <c r="F10" s="622"/>
      <c r="G10" s="622"/>
      <c r="H10" s="622"/>
      <c r="I10" s="620">
        <v>0</v>
      </c>
      <c r="J10" s="620">
        <v>0</v>
      </c>
      <c r="K10" s="620">
        <v>0</v>
      </c>
    </row>
    <row r="11" spans="1:12" s="2" customFormat="1">
      <c r="B11" s="234" t="s">
        <v>505</v>
      </c>
      <c r="C11" s="160" t="s">
        <v>126</v>
      </c>
      <c r="D11" s="860">
        <v>5.6978460000000009E-2</v>
      </c>
      <c r="E11" s="861">
        <v>0.13698758999999994</v>
      </c>
      <c r="F11" s="861">
        <v>0.17107074000000022</v>
      </c>
      <c r="G11" s="861">
        <v>0.14275000000000015</v>
      </c>
      <c r="H11" s="861">
        <v>0.13143436000000008</v>
      </c>
      <c r="I11" s="620">
        <v>8.7004907300000003E-2</v>
      </c>
      <c r="J11" s="620">
        <v>0.24037845000000013</v>
      </c>
      <c r="K11" s="620">
        <v>0.24074868999999977</v>
      </c>
    </row>
    <row r="12" spans="1:12" s="12" customFormat="1">
      <c r="B12" s="52" t="s">
        <v>130</v>
      </c>
      <c r="C12" s="160" t="s">
        <v>126</v>
      </c>
      <c r="D12" s="635">
        <v>0.45919384999999996</v>
      </c>
      <c r="E12" s="636">
        <v>1.2328882700000001</v>
      </c>
      <c r="F12" s="636">
        <v>1.5396367</v>
      </c>
      <c r="G12" s="636">
        <v>1.2172499999999999</v>
      </c>
      <c r="H12" s="636">
        <v>1.18290926</v>
      </c>
      <c r="I12" s="636">
        <v>0.78304416570000002</v>
      </c>
      <c r="J12" s="636">
        <v>2.1634060499999999</v>
      </c>
      <c r="K12" s="636">
        <v>2.1667382000000002</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05" customHeight="1">
      <c r="B15" s="234" t="s">
        <v>508</v>
      </c>
      <c r="C15" s="160" t="s">
        <v>126</v>
      </c>
      <c r="D15" s="619">
        <v>0</v>
      </c>
      <c r="E15" s="620">
        <v>0</v>
      </c>
      <c r="F15" s="620">
        <v>0</v>
      </c>
      <c r="G15" s="620">
        <v>0</v>
      </c>
      <c r="H15" s="620">
        <v>0</v>
      </c>
      <c r="I15" s="620">
        <v>0</v>
      </c>
      <c r="J15" s="620">
        <v>0</v>
      </c>
      <c r="K15" s="620">
        <v>0</v>
      </c>
    </row>
    <row r="16" spans="1:12" s="2" customFormat="1">
      <c r="B16" s="234" t="s">
        <v>507</v>
      </c>
      <c r="C16" s="160" t="s">
        <v>126</v>
      </c>
      <c r="D16" s="621">
        <v>0</v>
      </c>
      <c r="E16" s="622">
        <v>0</v>
      </c>
      <c r="F16" s="622">
        <v>0</v>
      </c>
      <c r="G16" s="622">
        <v>0</v>
      </c>
      <c r="H16" s="622">
        <v>0</v>
      </c>
      <c r="I16" s="620">
        <v>0</v>
      </c>
      <c r="J16" s="620">
        <v>0</v>
      </c>
      <c r="K16" s="620">
        <v>0</v>
      </c>
    </row>
    <row r="17" spans="2:12" s="12" customFormat="1">
      <c r="B17" s="52" t="s">
        <v>131</v>
      </c>
      <c r="C17" s="160" t="s">
        <v>126</v>
      </c>
      <c r="D17" s="635">
        <v>0</v>
      </c>
      <c r="E17" s="635">
        <v>0</v>
      </c>
      <c r="F17" s="635">
        <v>0</v>
      </c>
      <c r="G17" s="635">
        <v>0</v>
      </c>
      <c r="H17" s="635">
        <v>0</v>
      </c>
      <c r="I17" s="635">
        <v>0</v>
      </c>
      <c r="J17" s="635">
        <v>0</v>
      </c>
      <c r="K17" s="635">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4" t="s">
        <v>436</v>
      </c>
      <c r="C20" s="160" t="s">
        <v>126</v>
      </c>
      <c r="D20" s="619">
        <v>0</v>
      </c>
      <c r="E20" s="620">
        <v>0.16712479726524565</v>
      </c>
      <c r="F20" s="620">
        <v>0.14584206125358523</v>
      </c>
      <c r="G20" s="620">
        <v>1.1158411498945842</v>
      </c>
      <c r="H20" s="620">
        <v>0.90827256146199997</v>
      </c>
      <c r="I20" s="620">
        <v>0.71885840395667122</v>
      </c>
      <c r="J20" s="620">
        <v>0.36720883679999999</v>
      </c>
      <c r="K20" s="620">
        <v>8.9700000000000002E-2</v>
      </c>
    </row>
    <row r="21" spans="2:12" s="2" customFormat="1">
      <c r="B21" s="234" t="s">
        <v>505</v>
      </c>
      <c r="C21" s="160" t="s">
        <v>126</v>
      </c>
      <c r="D21" s="652">
        <v>0</v>
      </c>
      <c r="E21" s="653">
        <v>0</v>
      </c>
      <c r="F21" s="653">
        <v>3.812286410296245E-2</v>
      </c>
      <c r="G21" s="653">
        <v>0.10763634639982329</v>
      </c>
      <c r="H21" s="653">
        <v>7.7831726633654119E-2</v>
      </c>
      <c r="I21" s="620">
        <v>9.3124582206960363E-2</v>
      </c>
      <c r="J21" s="620">
        <v>9.3148839420000004E-2</v>
      </c>
      <c r="K21" s="620">
        <v>1.5317114591999999E-2</v>
      </c>
    </row>
    <row r="22" spans="2:12" s="2" customFormat="1">
      <c r="B22" s="36"/>
      <c r="C22" s="146"/>
      <c r="D22" s="36"/>
      <c r="E22" s="36"/>
      <c r="F22" s="36"/>
      <c r="G22" s="36"/>
      <c r="H22" s="36"/>
      <c r="I22" s="36"/>
      <c r="J22" s="36"/>
      <c r="K22" s="36"/>
    </row>
    <row r="23" spans="2:12" s="2" customFormat="1">
      <c r="B23" s="234" t="s">
        <v>490</v>
      </c>
      <c r="C23" s="160" t="s">
        <v>126</v>
      </c>
      <c r="D23" s="652">
        <v>0</v>
      </c>
      <c r="E23" s="652">
        <v>0</v>
      </c>
      <c r="F23" s="652">
        <v>0</v>
      </c>
      <c r="G23" s="652">
        <v>0</v>
      </c>
      <c r="H23" s="652">
        <v>0</v>
      </c>
      <c r="I23" s="620">
        <v>3.802289647865973E-2</v>
      </c>
      <c r="J23" s="620">
        <v>0</v>
      </c>
      <c r="K23" s="620">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382</v>
      </c>
      <c r="C27" s="146"/>
      <c r="D27" s="36"/>
      <c r="E27" s="36"/>
      <c r="F27" s="36"/>
      <c r="G27" s="36"/>
      <c r="H27" s="36"/>
      <c r="I27" s="36"/>
      <c r="J27" s="36"/>
      <c r="K27" s="36"/>
    </row>
    <row r="28" spans="2:12" s="2" customFormat="1">
      <c r="B28" s="234" t="s">
        <v>488</v>
      </c>
      <c r="C28" s="163" t="s">
        <v>182</v>
      </c>
      <c r="D28" s="698">
        <v>4.8837742285755152E-2</v>
      </c>
      <c r="E28" s="698">
        <v>0.11515855692991303</v>
      </c>
      <c r="F28" s="698">
        <v>0.17398355789928016</v>
      </c>
      <c r="G28" s="698">
        <v>0.20387449735709268</v>
      </c>
      <c r="H28" s="698">
        <v>0.16424664147527052</v>
      </c>
      <c r="I28" s="698">
        <v>0.1082281942547946</v>
      </c>
      <c r="J28" s="698">
        <v>0.24751663312018995</v>
      </c>
      <c r="K28" s="698">
        <v>0.18490008697124133</v>
      </c>
      <c r="L28" s="36"/>
    </row>
  </sheetData>
  <conditionalFormatting sqref="D6:K6">
    <cfRule type="expression" dxfId="41" priority="24">
      <formula>AND(D$5="Actuals",E$5="Forecast")</formula>
    </cfRule>
  </conditionalFormatting>
  <conditionalFormatting sqref="D5:K5">
    <cfRule type="expression" dxfId="40"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3"/>
  <sheetViews>
    <sheetView showGridLines="0" zoomScale="55" zoomScaleNormal="55" workbookViewId="0">
      <pane ySplit="6" topLeftCell="A7" activePane="bottomLeft" state="frozen"/>
      <selection activeCell="D37" sqref="D37"/>
      <selection pane="bottomLeft" sqref="A1:XFD1048576"/>
    </sheetView>
  </sheetViews>
  <sheetFormatPr defaultRowHeight="12.4"/>
  <cols>
    <col min="1" max="1" width="8.41015625" customWidth="1"/>
    <col min="2" max="2" width="101.703125" customWidth="1"/>
    <col min="3" max="3" width="14.1171875" customWidth="1"/>
    <col min="4" max="11" width="11.1171875" customWidth="1"/>
    <col min="12" max="13" width="12.8203125" customWidth="1"/>
    <col min="14" max="14" width="5" customWidth="1"/>
  </cols>
  <sheetData>
    <row r="1" spans="1:14" s="32" customFormat="1" ht="20.65">
      <c r="A1" s="267" t="s">
        <v>262</v>
      </c>
      <c r="B1" s="268"/>
      <c r="C1" s="268"/>
      <c r="D1" s="268"/>
      <c r="E1" s="268"/>
      <c r="F1" s="268"/>
      <c r="G1" s="268"/>
      <c r="H1" s="268"/>
      <c r="I1" s="269"/>
      <c r="J1" s="269"/>
      <c r="K1" s="270"/>
      <c r="L1" s="270"/>
      <c r="M1" s="270"/>
      <c r="N1" s="271"/>
    </row>
    <row r="2" spans="1:14" s="32" customFormat="1" ht="20.65">
      <c r="A2" s="126" t="s">
        <v>53</v>
      </c>
      <c r="B2" s="30"/>
      <c r="C2" s="30"/>
      <c r="D2" s="30"/>
      <c r="E2" s="30"/>
      <c r="F2" s="30"/>
      <c r="G2" s="30"/>
      <c r="H2" s="30"/>
      <c r="I2" s="27"/>
      <c r="J2" s="27"/>
      <c r="K2" s="27"/>
      <c r="L2" s="27"/>
      <c r="M2" s="27"/>
      <c r="N2" s="127"/>
    </row>
    <row r="3" spans="1:14" s="32" customFormat="1" ht="22.5">
      <c r="A3" s="272">
        <v>2019</v>
      </c>
      <c r="B3" s="916" t="s">
        <v>575</v>
      </c>
      <c r="C3" s="273"/>
      <c r="D3" s="273"/>
      <c r="E3" s="273"/>
      <c r="F3" s="273"/>
      <c r="G3" s="273"/>
      <c r="H3" s="273"/>
      <c r="I3" s="266"/>
      <c r="J3" s="266"/>
      <c r="K3" s="266"/>
      <c r="L3" s="266"/>
      <c r="M3" s="266"/>
      <c r="N3" s="274"/>
    </row>
    <row r="4" spans="1:14" s="32" customFormat="1" ht="12.75" customHeight="1">
      <c r="A4" s="40"/>
      <c r="B4" s="40"/>
      <c r="C4" s="40"/>
      <c r="D4" s="40"/>
      <c r="E4" s="40"/>
      <c r="F4" s="40"/>
      <c r="G4" s="40"/>
      <c r="H4" s="40"/>
      <c r="I4" s="35"/>
      <c r="J4" s="35"/>
      <c r="K4" s="35"/>
      <c r="L4" s="34"/>
    </row>
    <row r="5" spans="1:14" s="2" customFormat="1">
      <c r="B5" s="3"/>
      <c r="C5" s="3"/>
      <c r="D5" s="409" t="s">
        <v>576</v>
      </c>
      <c r="E5" s="410" t="s">
        <v>576</v>
      </c>
      <c r="F5" s="410" t="s">
        <v>576</v>
      </c>
      <c r="G5" s="410" t="s">
        <v>576</v>
      </c>
      <c r="H5" s="410" t="s">
        <v>576</v>
      </c>
      <c r="I5" s="410" t="s">
        <v>576</v>
      </c>
      <c r="J5" s="410" t="s">
        <v>577</v>
      </c>
      <c r="K5" s="411" t="s">
        <v>577</v>
      </c>
    </row>
    <row r="6" spans="1:14" s="2" customFormat="1" ht="24.75">
      <c r="D6" s="119">
        <v>2014</v>
      </c>
      <c r="E6" s="120">
        <v>2015</v>
      </c>
      <c r="F6" s="120">
        <v>2016</v>
      </c>
      <c r="G6" s="120">
        <v>2017</v>
      </c>
      <c r="H6" s="120">
        <v>2018</v>
      </c>
      <c r="I6" s="120">
        <v>2019</v>
      </c>
      <c r="J6" s="120">
        <v>2020</v>
      </c>
      <c r="K6" s="203">
        <v>2021</v>
      </c>
      <c r="L6" s="103" t="s">
        <v>578</v>
      </c>
      <c r="M6" s="295" t="s">
        <v>107</v>
      </c>
    </row>
    <row r="7" spans="1:14" s="2" customFormat="1"/>
    <row r="8" spans="1:14">
      <c r="B8" s="504" t="s">
        <v>301</v>
      </c>
      <c r="C8" s="160" t="s">
        <v>126</v>
      </c>
      <c r="D8" s="366">
        <v>190</v>
      </c>
      <c r="E8" s="405">
        <v>202</v>
      </c>
      <c r="F8" s="405">
        <v>157</v>
      </c>
      <c r="G8" s="405">
        <v>1009.9592004289094</v>
      </c>
      <c r="H8" s="405">
        <v>144.53190509998873</v>
      </c>
      <c r="I8" s="405">
        <v>146.48709870298899</v>
      </c>
      <c r="J8" s="405">
        <v>146.97027282273049</v>
      </c>
      <c r="K8" s="406">
        <v>136.31148502829964</v>
      </c>
      <c r="L8" s="36"/>
      <c r="M8" s="36"/>
    </row>
    <row r="9" spans="1:14">
      <c r="B9" s="14"/>
      <c r="C9" s="160"/>
      <c r="D9" s="238"/>
      <c r="E9" s="238"/>
      <c r="F9" s="238"/>
      <c r="G9" s="238"/>
      <c r="H9" s="238"/>
      <c r="I9" s="238"/>
      <c r="J9" s="238"/>
      <c r="K9" s="238"/>
      <c r="L9" s="36"/>
      <c r="M9" s="36"/>
    </row>
    <row r="10" spans="1:14">
      <c r="B10" s="14" t="s">
        <v>466</v>
      </c>
      <c r="C10" s="16"/>
      <c r="D10" s="239"/>
      <c r="E10" s="239"/>
      <c r="F10" s="239"/>
      <c r="G10" s="239"/>
      <c r="H10" s="239"/>
      <c r="I10" s="239"/>
      <c r="J10" s="239"/>
      <c r="K10" s="239"/>
      <c r="L10" s="36"/>
      <c r="M10" s="36"/>
    </row>
    <row r="11" spans="1:14">
      <c r="B11" s="389" t="s">
        <v>12</v>
      </c>
      <c r="C11" s="160" t="s">
        <v>126</v>
      </c>
      <c r="D11" s="397">
        <v>0</v>
      </c>
      <c r="E11" s="398">
        <v>0</v>
      </c>
      <c r="F11" s="398">
        <v>0</v>
      </c>
      <c r="G11" s="398">
        <v>0</v>
      </c>
      <c r="H11" s="398">
        <v>0</v>
      </c>
      <c r="I11" s="398">
        <v>0</v>
      </c>
      <c r="J11" s="398">
        <v>0</v>
      </c>
      <c r="K11" s="402">
        <v>0</v>
      </c>
      <c r="L11" s="36"/>
      <c r="M11" s="36"/>
    </row>
    <row r="12" spans="1:14">
      <c r="B12" s="389" t="s">
        <v>13</v>
      </c>
      <c r="C12" s="160" t="s">
        <v>126</v>
      </c>
      <c r="D12" s="365">
        <v>0</v>
      </c>
      <c r="E12" s="399">
        <v>0</v>
      </c>
      <c r="F12" s="399">
        <v>0</v>
      </c>
      <c r="G12" s="399">
        <v>-12.000000000000002</v>
      </c>
      <c r="H12" s="399">
        <v>6.4123671655705872</v>
      </c>
      <c r="I12" s="399">
        <v>8</v>
      </c>
      <c r="J12" s="399">
        <v>11.879116616281593</v>
      </c>
      <c r="K12" s="403">
        <v>12.941532286017885</v>
      </c>
      <c r="L12" s="36"/>
      <c r="M12" s="36"/>
    </row>
    <row r="13" spans="1:14">
      <c r="B13" s="389" t="s">
        <v>14</v>
      </c>
      <c r="C13" s="160" t="s">
        <v>126</v>
      </c>
      <c r="D13" s="365">
        <v>0</v>
      </c>
      <c r="E13" s="399">
        <v>0</v>
      </c>
      <c r="F13" s="399">
        <v>0</v>
      </c>
      <c r="G13" s="399">
        <v>0</v>
      </c>
      <c r="H13" s="399">
        <v>0</v>
      </c>
      <c r="I13" s="399">
        <v>0</v>
      </c>
      <c r="J13" s="399">
        <v>0</v>
      </c>
      <c r="K13" s="403">
        <v>0</v>
      </c>
      <c r="L13" s="36"/>
      <c r="M13" s="36"/>
    </row>
    <row r="14" spans="1:14">
      <c r="B14" s="389" t="s">
        <v>15</v>
      </c>
      <c r="C14" s="160" t="s">
        <v>126</v>
      </c>
      <c r="D14" s="365">
        <v>0</v>
      </c>
      <c r="E14" s="399">
        <v>-18.13</v>
      </c>
      <c r="F14" s="399">
        <v>0</v>
      </c>
      <c r="G14" s="399">
        <v>0</v>
      </c>
      <c r="H14" s="399">
        <v>0</v>
      </c>
      <c r="I14" s="399">
        <v>0</v>
      </c>
      <c r="J14" s="399">
        <v>-6.1803415358645095</v>
      </c>
      <c r="K14" s="403">
        <v>0</v>
      </c>
      <c r="L14" s="36"/>
      <c r="M14" s="36"/>
    </row>
    <row r="15" spans="1:14">
      <c r="B15" s="389" t="s">
        <v>16</v>
      </c>
      <c r="C15" s="160" t="s">
        <v>126</v>
      </c>
      <c r="D15" s="365">
        <v>-0.31693192630363032</v>
      </c>
      <c r="E15" s="399">
        <v>0</v>
      </c>
      <c r="F15" s="399">
        <v>0</v>
      </c>
      <c r="G15" s="399">
        <v>0</v>
      </c>
      <c r="H15" s="399">
        <v>0</v>
      </c>
      <c r="I15" s="399">
        <v>0</v>
      </c>
      <c r="J15" s="399">
        <v>0</v>
      </c>
      <c r="K15" s="403">
        <v>0</v>
      </c>
      <c r="L15" s="36"/>
      <c r="M15" s="36"/>
    </row>
    <row r="16" spans="1:14">
      <c r="B16" s="389" t="s">
        <v>17</v>
      </c>
      <c r="C16" s="160" t="s">
        <v>126</v>
      </c>
      <c r="D16" s="365">
        <v>11.220973992277228</v>
      </c>
      <c r="E16" s="399">
        <v>0</v>
      </c>
      <c r="F16" s="399">
        <v>0</v>
      </c>
      <c r="G16" s="399">
        <v>-1</v>
      </c>
      <c r="H16" s="399">
        <v>1.99999996</v>
      </c>
      <c r="I16" s="399">
        <v>14</v>
      </c>
      <c r="J16" s="399">
        <v>16.99999992</v>
      </c>
      <c r="K16" s="403">
        <v>16.99999992</v>
      </c>
      <c r="L16" s="36"/>
    </row>
    <row r="17" spans="2:12">
      <c r="B17" s="389" t="s">
        <v>280</v>
      </c>
      <c r="C17" s="160" t="s">
        <v>126</v>
      </c>
      <c r="D17" s="365">
        <v>0</v>
      </c>
      <c r="E17" s="399">
        <v>0</v>
      </c>
      <c r="F17" s="399">
        <v>0</v>
      </c>
      <c r="G17" s="399">
        <v>-1</v>
      </c>
      <c r="H17" s="399">
        <v>-2.7502029540310082</v>
      </c>
      <c r="I17" s="399">
        <v>-2.77</v>
      </c>
      <c r="J17" s="399">
        <v>-4.4046842455152486</v>
      </c>
      <c r="K17" s="403">
        <v>-3.7122741218170319</v>
      </c>
      <c r="L17" s="36"/>
    </row>
    <row r="18" spans="2:12" ht="12.75" customHeight="1">
      <c r="B18" s="389" t="s">
        <v>18</v>
      </c>
      <c r="C18" s="160" t="s">
        <v>126</v>
      </c>
      <c r="D18" s="365">
        <v>0</v>
      </c>
      <c r="E18" s="399">
        <v>0</v>
      </c>
      <c r="F18" s="399">
        <v>0</v>
      </c>
      <c r="G18" s="399">
        <v>-1</v>
      </c>
      <c r="H18" s="399">
        <v>-2.5096237936986299</v>
      </c>
      <c r="I18" s="399">
        <v>-2.15</v>
      </c>
      <c r="J18" s="399">
        <v>-2.6032876712328772</v>
      </c>
      <c r="K18" s="403">
        <v>-2.6</v>
      </c>
      <c r="L18" s="36"/>
    </row>
    <row r="19" spans="2:12">
      <c r="B19" s="389" t="s">
        <v>548</v>
      </c>
      <c r="C19" s="160" t="s">
        <v>126</v>
      </c>
      <c r="D19" s="365">
        <v>0</v>
      </c>
      <c r="E19" s="399">
        <v>11.799999999999999</v>
      </c>
      <c r="F19" s="399">
        <v>0</v>
      </c>
      <c r="G19" s="399">
        <v>1</v>
      </c>
      <c r="H19" s="399">
        <v>0</v>
      </c>
      <c r="I19" s="399">
        <v>0</v>
      </c>
      <c r="J19" s="399">
        <v>0</v>
      </c>
      <c r="K19" s="403">
        <v>0</v>
      </c>
      <c r="L19" s="36"/>
    </row>
    <row r="20" spans="2:12">
      <c r="B20" s="389" t="s">
        <v>549</v>
      </c>
      <c r="C20" s="160" t="s">
        <v>126</v>
      </c>
      <c r="D20" s="365">
        <v>-1.2343234323432342</v>
      </c>
      <c r="E20" s="399">
        <v>-4.32</v>
      </c>
      <c r="F20" s="399">
        <v>-4</v>
      </c>
      <c r="G20" s="399">
        <v>-2</v>
      </c>
      <c r="H20" s="399">
        <v>-2.1643585699999996</v>
      </c>
      <c r="I20" s="399">
        <v>-0.3</v>
      </c>
      <c r="J20" s="399">
        <v>-0.58011914981791379</v>
      </c>
      <c r="K20" s="403">
        <v>-0.84287514608337266</v>
      </c>
      <c r="L20" s="36"/>
    </row>
    <row r="21" spans="2:12">
      <c r="B21" s="389" t="s">
        <v>550</v>
      </c>
      <c r="C21" s="160" t="s">
        <v>126</v>
      </c>
      <c r="D21" s="365">
        <v>0</v>
      </c>
      <c r="E21" s="399">
        <v>0</v>
      </c>
      <c r="F21" s="399">
        <v>0</v>
      </c>
      <c r="G21" s="399">
        <v>0</v>
      </c>
      <c r="H21" s="399">
        <v>-1.6100538071336465</v>
      </c>
      <c r="I21" s="399">
        <v>-1.63</v>
      </c>
      <c r="J21" s="399">
        <v>-1.23</v>
      </c>
      <c r="K21" s="403">
        <v>-1.23</v>
      </c>
      <c r="L21" s="36"/>
    </row>
    <row r="22" spans="2:12">
      <c r="B22" s="389" t="s">
        <v>551</v>
      </c>
      <c r="C22" s="160" t="s">
        <v>126</v>
      </c>
      <c r="D22" s="365">
        <v>10.140872224818478</v>
      </c>
      <c r="E22" s="399">
        <v>-15.530000000000001</v>
      </c>
      <c r="F22" s="399">
        <v>-6</v>
      </c>
      <c r="G22" s="399">
        <v>0</v>
      </c>
      <c r="H22" s="399">
        <v>0</v>
      </c>
      <c r="I22" s="399">
        <v>-18</v>
      </c>
      <c r="J22" s="399">
        <v>0</v>
      </c>
      <c r="K22" s="403">
        <v>0</v>
      </c>
      <c r="L22" s="36"/>
    </row>
    <row r="23" spans="2:12" ht="13.9" customHeight="1">
      <c r="B23" s="389" t="s">
        <v>552</v>
      </c>
      <c r="C23" s="160" t="s">
        <v>126</v>
      </c>
      <c r="D23" s="365">
        <v>0</v>
      </c>
      <c r="E23" s="399">
        <v>-1.24</v>
      </c>
      <c r="F23" s="399">
        <v>0</v>
      </c>
      <c r="G23" s="399">
        <v>0</v>
      </c>
      <c r="H23" s="399">
        <v>0</v>
      </c>
      <c r="I23" s="399">
        <v>0</v>
      </c>
      <c r="J23" s="399">
        <v>0</v>
      </c>
      <c r="K23" s="403">
        <v>0</v>
      </c>
      <c r="L23" s="36"/>
    </row>
    <row r="24" spans="2:12" ht="13.9" customHeight="1">
      <c r="B24" s="389" t="s">
        <v>553</v>
      </c>
      <c r="C24" s="160" t="s">
        <v>126</v>
      </c>
      <c r="D24" s="365">
        <v>0</v>
      </c>
      <c r="E24" s="399">
        <v>0</v>
      </c>
      <c r="F24" s="399">
        <v>0</v>
      </c>
      <c r="G24" s="399">
        <v>4.8459512975686225</v>
      </c>
      <c r="H24" s="399">
        <v>13.567703281568757</v>
      </c>
      <c r="I24" s="399">
        <v>16.148580016444892</v>
      </c>
      <c r="J24" s="399">
        <v>16.53792699365582</v>
      </c>
      <c r="K24" s="403">
        <v>15.40363954138228</v>
      </c>
      <c r="L24" s="36"/>
    </row>
    <row r="25" spans="2:12" ht="13.9" customHeight="1">
      <c r="B25" s="389" t="s">
        <v>574</v>
      </c>
      <c r="C25" s="160" t="s">
        <v>126</v>
      </c>
      <c r="D25" s="365">
        <v>0</v>
      </c>
      <c r="E25" s="399">
        <v>0</v>
      </c>
      <c r="F25" s="399">
        <v>0</v>
      </c>
      <c r="G25" s="399">
        <v>-0.96919025951372451</v>
      </c>
      <c r="H25" s="399">
        <v>-2.5778636234980641</v>
      </c>
      <c r="I25" s="399">
        <v>-3.0682302031245294</v>
      </c>
      <c r="J25" s="399">
        <v>-3.1422061287946059</v>
      </c>
      <c r="K25" s="403">
        <v>-2.6186187220349879</v>
      </c>
      <c r="L25" s="36"/>
    </row>
    <row r="26" spans="2:12">
      <c r="B26" s="389" t="s">
        <v>554</v>
      </c>
      <c r="C26" s="160" t="s">
        <v>126</v>
      </c>
      <c r="D26" s="365">
        <v>-2.3194369108910893</v>
      </c>
      <c r="E26" s="399">
        <v>0</v>
      </c>
      <c r="F26" s="399">
        <v>0</v>
      </c>
      <c r="G26" s="399">
        <v>0</v>
      </c>
      <c r="H26" s="399">
        <v>0</v>
      </c>
      <c r="I26" s="399">
        <v>0</v>
      </c>
      <c r="J26" s="399">
        <v>0</v>
      </c>
      <c r="K26" s="403">
        <v>0</v>
      </c>
      <c r="L26" s="36"/>
    </row>
    <row r="27" spans="2:12">
      <c r="B27" s="389" t="s">
        <v>555</v>
      </c>
      <c r="C27" s="160" t="s">
        <v>126</v>
      </c>
      <c r="D27" s="365">
        <v>-15</v>
      </c>
      <c r="E27" s="399">
        <v>-12</v>
      </c>
      <c r="F27" s="399">
        <v>-11</v>
      </c>
      <c r="G27" s="399">
        <v>0</v>
      </c>
      <c r="H27" s="399">
        <v>0</v>
      </c>
      <c r="I27" s="399">
        <v>0</v>
      </c>
      <c r="J27" s="399">
        <v>0</v>
      </c>
      <c r="K27" s="403">
        <v>0</v>
      </c>
      <c r="L27" s="36"/>
    </row>
    <row r="28" spans="2:12">
      <c r="B28" s="389" t="s">
        <v>556</v>
      </c>
      <c r="C28" s="160" t="s">
        <v>126</v>
      </c>
      <c r="D28" s="365">
        <v>-157.68982329379537</v>
      </c>
      <c r="E28" s="399">
        <v>-134.20999999999998</v>
      </c>
      <c r="F28" s="399">
        <v>-112</v>
      </c>
      <c r="G28" s="399">
        <v>-131.43376800000007</v>
      </c>
      <c r="H28" s="399">
        <v>-118.17164055097757</v>
      </c>
      <c r="I28" s="399">
        <v>-117.75847753963725</v>
      </c>
      <c r="J28" s="399">
        <v>-131.94211333062802</v>
      </c>
      <c r="K28" s="403">
        <v>-129.5859295266082</v>
      </c>
      <c r="L28" s="36"/>
    </row>
    <row r="29" spans="2:12">
      <c r="B29" s="389" t="s">
        <v>557</v>
      </c>
      <c r="C29" s="160" t="s">
        <v>126</v>
      </c>
      <c r="D29" s="365">
        <v>0</v>
      </c>
      <c r="E29" s="399">
        <v>0</v>
      </c>
      <c r="F29" s="399">
        <v>0</v>
      </c>
      <c r="G29" s="399">
        <v>-833</v>
      </c>
      <c r="H29" s="399">
        <v>0</v>
      </c>
      <c r="I29" s="399">
        <v>0</v>
      </c>
      <c r="J29" s="399">
        <v>0</v>
      </c>
      <c r="K29" s="403">
        <v>0</v>
      </c>
      <c r="L29" s="36"/>
    </row>
    <row r="30" spans="2:12">
      <c r="B30" s="389" t="s">
        <v>558</v>
      </c>
      <c r="C30" s="160" t="s">
        <v>126</v>
      </c>
      <c r="D30" s="365">
        <v>-1.0106542336633879</v>
      </c>
      <c r="E30" s="399">
        <v>0.35999999999998522</v>
      </c>
      <c r="F30" s="399">
        <v>0</v>
      </c>
      <c r="G30" s="399">
        <v>-1.4522004289093502</v>
      </c>
      <c r="H30" s="399">
        <v>0.32165869143702253</v>
      </c>
      <c r="I30" s="399">
        <v>0</v>
      </c>
      <c r="J30" s="399">
        <v>0</v>
      </c>
      <c r="K30" s="403">
        <v>0</v>
      </c>
      <c r="L30" s="36"/>
    </row>
    <row r="31" spans="2:12">
      <c r="B31" s="13" t="s">
        <v>19</v>
      </c>
      <c r="C31" s="160" t="s">
        <v>126</v>
      </c>
      <c r="D31" s="150">
        <v>33.790676420099004</v>
      </c>
      <c r="E31" s="151">
        <v>28.730000000000018</v>
      </c>
      <c r="F31" s="151">
        <v>24</v>
      </c>
      <c r="G31" s="151">
        <v>31.949993038054799</v>
      </c>
      <c r="H31" s="151">
        <v>37.04989089922617</v>
      </c>
      <c r="I31" s="151">
        <v>38.958970976672077</v>
      </c>
      <c r="J31" s="151">
        <v>42.304564290814739</v>
      </c>
      <c r="K31" s="152">
        <v>41.066959259156221</v>
      </c>
      <c r="L31" s="36"/>
    </row>
    <row r="32" spans="2:12">
      <c r="B32" s="390" t="s">
        <v>303</v>
      </c>
      <c r="C32" s="160" t="s">
        <v>126</v>
      </c>
      <c r="D32" s="407"/>
      <c r="E32" s="408"/>
      <c r="F32" s="408"/>
      <c r="G32" s="699"/>
      <c r="H32" s="699"/>
      <c r="I32" s="699"/>
      <c r="J32" s="699">
        <v>0.37571783193724911</v>
      </c>
      <c r="K32" s="699">
        <v>4.2495171213655638</v>
      </c>
      <c r="L32" s="36"/>
    </row>
    <row r="33" spans="2:14">
      <c r="B33" s="364" t="s">
        <v>302</v>
      </c>
      <c r="C33" s="160" t="s">
        <v>126</v>
      </c>
      <c r="D33" s="150">
        <v>33.790676420099004</v>
      </c>
      <c r="E33" s="151">
        <v>28.730000000000018</v>
      </c>
      <c r="F33" s="151">
        <v>24</v>
      </c>
      <c r="G33" s="151">
        <v>31.949993038054799</v>
      </c>
      <c r="H33" s="151">
        <v>37.04989089922617</v>
      </c>
      <c r="I33" s="151">
        <v>38.958970976672077</v>
      </c>
      <c r="J33" s="151">
        <v>42.68028212275199</v>
      </c>
      <c r="K33" s="152">
        <v>45.316476380521785</v>
      </c>
    </row>
    <row r="34" spans="2:14">
      <c r="B34" s="222" t="s">
        <v>20</v>
      </c>
      <c r="C34" s="160" t="s">
        <v>126</v>
      </c>
      <c r="D34" s="611">
        <v>31.472968602475241</v>
      </c>
      <c r="E34" s="612">
        <v>26.640000000000018</v>
      </c>
      <c r="F34" s="612">
        <v>22</v>
      </c>
      <c r="G34" s="612">
        <v>22.746249038054799</v>
      </c>
      <c r="H34" s="612">
        <v>37.04989089922617</v>
      </c>
      <c r="I34" s="612">
        <v>38.958970976672077</v>
      </c>
      <c r="J34" s="612">
        <v>42.68028212275199</v>
      </c>
      <c r="K34" s="612">
        <v>45.316476380521785</v>
      </c>
    </row>
    <row r="35" spans="2:14">
      <c r="B35" s="222" t="s">
        <v>460</v>
      </c>
      <c r="C35" s="160" t="s">
        <v>126</v>
      </c>
      <c r="D35" s="615">
        <v>2.3177078176237624</v>
      </c>
      <c r="E35" s="616">
        <v>2.0900000000000003</v>
      </c>
      <c r="F35" s="616">
        <v>2</v>
      </c>
      <c r="G35" s="616">
        <v>9.2037439999999986</v>
      </c>
      <c r="H35" s="616"/>
      <c r="I35" s="616"/>
      <c r="J35" s="616"/>
      <c r="K35" s="616"/>
    </row>
    <row r="36" spans="2:14">
      <c r="B36" s="222"/>
      <c r="D36" s="235" t="s">
        <v>581</v>
      </c>
      <c r="E36" s="236" t="s">
        <v>581</v>
      </c>
      <c r="F36" s="236" t="s">
        <v>581</v>
      </c>
      <c r="G36" s="236" t="s">
        <v>581</v>
      </c>
      <c r="H36" s="236" t="s">
        <v>581</v>
      </c>
      <c r="I36" s="236" t="s">
        <v>581</v>
      </c>
      <c r="J36" s="236" t="s">
        <v>581</v>
      </c>
      <c r="K36" s="237" t="s">
        <v>581</v>
      </c>
    </row>
    <row r="37" spans="2:14">
      <c r="D37" s="23"/>
      <c r="E37" s="23"/>
      <c r="F37" s="23"/>
      <c r="G37" s="23"/>
      <c r="H37" s="23"/>
      <c r="I37" s="23"/>
      <c r="J37" s="23"/>
      <c r="K37" s="23"/>
    </row>
    <row r="38" spans="2:14">
      <c r="B38" s="222" t="s">
        <v>523</v>
      </c>
      <c r="C38" s="160" t="s">
        <v>126</v>
      </c>
      <c r="D38" s="611"/>
      <c r="E38" s="612"/>
      <c r="F38" s="612"/>
      <c r="G38" s="612"/>
      <c r="H38" s="612">
        <v>5.6090697667472176</v>
      </c>
      <c r="I38" s="612">
        <v>4.5317253370068835</v>
      </c>
      <c r="J38" s="612">
        <v>4.6463972204397823</v>
      </c>
      <c r="K38" s="612">
        <v>5.1453512753830788</v>
      </c>
    </row>
    <row r="39" spans="2:14">
      <c r="D39" s="23"/>
      <c r="E39" s="23"/>
      <c r="F39" s="23"/>
      <c r="G39" s="23"/>
      <c r="H39" s="23"/>
      <c r="I39" s="23"/>
      <c r="J39" s="23"/>
      <c r="K39" s="23"/>
    </row>
    <row r="40" spans="2:14">
      <c r="B40" s="222" t="s">
        <v>80</v>
      </c>
      <c r="C40" s="160" t="s">
        <v>126</v>
      </c>
      <c r="D40" s="894">
        <v>31.069867411972965</v>
      </c>
      <c r="E40" s="894">
        <v>22.083184083243193</v>
      </c>
      <c r="F40" s="894">
        <v>10.958363033534445</v>
      </c>
      <c r="G40" s="894">
        <v>21.241592519785662</v>
      </c>
      <c r="H40" s="894">
        <v>42.54895104998284</v>
      </c>
      <c r="I40" s="894">
        <v>40.428140384540932</v>
      </c>
      <c r="J40" s="894">
        <v>34.704241603931251</v>
      </c>
      <c r="K40" s="894">
        <v>34.394624555375138</v>
      </c>
      <c r="N40" s="340"/>
    </row>
    <row r="41" spans="2:14" s="32" customFormat="1">
      <c r="B41" s="221"/>
      <c r="C41" s="833"/>
      <c r="D41" s="835"/>
      <c r="E41" s="835"/>
      <c r="F41" s="835"/>
      <c r="G41" s="835"/>
      <c r="H41" s="835"/>
      <c r="I41" s="835"/>
      <c r="J41" s="835"/>
      <c r="K41" s="835"/>
      <c r="L41"/>
      <c r="M41"/>
      <c r="N41" s="834"/>
    </row>
    <row r="42" spans="2:14">
      <c r="B42" s="222" t="s">
        <v>474</v>
      </c>
      <c r="C42" s="160" t="s">
        <v>126</v>
      </c>
      <c r="D42" s="104">
        <v>2.7208090081260394</v>
      </c>
      <c r="E42" s="104">
        <v>6.6468159167568253</v>
      </c>
      <c r="F42" s="104">
        <v>13.041636966465555</v>
      </c>
      <c r="G42" s="104">
        <v>10.708400518269137</v>
      </c>
      <c r="H42" s="104">
        <v>-5.4990601507566694</v>
      </c>
      <c r="I42" s="104">
        <v>-1.4691694078688542</v>
      </c>
      <c r="J42" s="104">
        <v>7.9760405188207386</v>
      </c>
      <c r="K42" s="104">
        <v>10.921851825146646</v>
      </c>
    </row>
    <row r="43" spans="2:14">
      <c r="B43" s="222"/>
      <c r="C43" s="160"/>
      <c r="D43" s="160"/>
      <c r="E43" s="160"/>
      <c r="F43" s="160"/>
      <c r="G43" s="160"/>
      <c r="H43" s="160"/>
      <c r="I43" s="160"/>
      <c r="J43" s="160"/>
      <c r="K43" s="160"/>
      <c r="L43" s="160"/>
      <c r="N43" s="340"/>
    </row>
    <row r="44" spans="2:14">
      <c r="B44" s="862" t="s">
        <v>364</v>
      </c>
      <c r="C44" s="160" t="s">
        <v>125</v>
      </c>
      <c r="D44" s="528">
        <v>1.1666890673736021</v>
      </c>
      <c r="E44" s="528">
        <v>1.1895563269638081</v>
      </c>
      <c r="F44" s="528">
        <v>1.2023757108362261</v>
      </c>
      <c r="G44" s="528">
        <v>1.2281396135646323</v>
      </c>
      <c r="H44" s="528">
        <v>1.2740965949380583</v>
      </c>
      <c r="I44" s="528">
        <v>1.3130274787154661</v>
      </c>
      <c r="J44" s="528">
        <v>1.3474944500317474</v>
      </c>
      <c r="K44" s="528">
        <v>1.3848874210201281</v>
      </c>
      <c r="L44" s="160"/>
      <c r="N44" s="340"/>
    </row>
    <row r="45" spans="2:14">
      <c r="L45" s="163"/>
      <c r="M45" s="163"/>
      <c r="N45" s="163"/>
    </row>
    <row r="46" spans="2:14">
      <c r="B46" s="844" t="s">
        <v>420</v>
      </c>
      <c r="C46" s="164" t="s">
        <v>182</v>
      </c>
      <c r="D46" s="153">
        <v>2.3320772296692573</v>
      </c>
      <c r="E46" s="154">
        <v>5.5876428598568184</v>
      </c>
      <c r="F46" s="154">
        <v>10.846557235754023</v>
      </c>
      <c r="G46" s="154">
        <v>8.7192045594786887</v>
      </c>
      <c r="H46" s="154">
        <v>-4.3160465011869942</v>
      </c>
      <c r="I46" s="154">
        <v>-1.1189174877788099</v>
      </c>
      <c r="J46" s="154">
        <v>5.9191639109406502</v>
      </c>
      <c r="K46" s="155">
        <v>7.8864546383860228</v>
      </c>
      <c r="L46" s="704">
        <v>22.050517895792986</v>
      </c>
      <c r="M46" s="705">
        <v>35.85613644511966</v>
      </c>
    </row>
    <row r="47" spans="2:14">
      <c r="B47" s="222"/>
      <c r="C47" s="67"/>
      <c r="D47" s="817"/>
      <c r="E47" s="817"/>
      <c r="F47" s="817"/>
      <c r="G47" s="817"/>
      <c r="H47" s="817"/>
      <c r="I47" s="817"/>
      <c r="J47" s="817"/>
      <c r="K47" s="817"/>
      <c r="L47" s="839"/>
      <c r="M47" s="839"/>
    </row>
    <row r="48" spans="2:14">
      <c r="B48" s="844" t="s">
        <v>511</v>
      </c>
      <c r="C48" s="160"/>
      <c r="D48" s="817"/>
      <c r="E48" s="817"/>
      <c r="F48" s="817"/>
      <c r="G48" s="817"/>
      <c r="H48" s="817"/>
      <c r="I48" s="817"/>
      <c r="J48" s="817"/>
      <c r="K48" s="817"/>
      <c r="L48" s="839"/>
      <c r="M48" s="839"/>
    </row>
    <row r="49" spans="1:14">
      <c r="B49" s="389" t="s">
        <v>495</v>
      </c>
      <c r="C49" s="160" t="s">
        <v>126</v>
      </c>
      <c r="D49" s="891">
        <v>0</v>
      </c>
      <c r="E49" s="891">
        <v>0</v>
      </c>
      <c r="F49" s="891">
        <v>0</v>
      </c>
      <c r="G49" s="891">
        <v>1</v>
      </c>
      <c r="H49" s="891">
        <v>2.7502029540310082</v>
      </c>
      <c r="I49" s="891">
        <v>2.77</v>
      </c>
      <c r="J49" s="891">
        <v>4.4046842455152486</v>
      </c>
      <c r="K49" s="891">
        <v>3.7122741218170319</v>
      </c>
      <c r="L49" s="892">
        <v>6.5202029540310082</v>
      </c>
      <c r="M49" s="893">
        <v>14.637161321363289</v>
      </c>
    </row>
    <row r="50" spans="1:14">
      <c r="B50" s="389" t="s">
        <v>514</v>
      </c>
      <c r="C50" s="160" t="s">
        <v>126</v>
      </c>
      <c r="D50" s="891">
        <v>0</v>
      </c>
      <c r="E50" s="891">
        <v>3.2</v>
      </c>
      <c r="F50" s="891">
        <v>0</v>
      </c>
      <c r="G50" s="891">
        <v>0</v>
      </c>
      <c r="H50" s="891">
        <v>0</v>
      </c>
      <c r="I50" s="891">
        <v>0</v>
      </c>
      <c r="J50" s="891">
        <v>0</v>
      </c>
      <c r="K50" s="891">
        <v>0</v>
      </c>
      <c r="L50" s="892">
        <v>3.2</v>
      </c>
      <c r="M50" s="893">
        <v>3.2</v>
      </c>
    </row>
    <row r="51" spans="1:14">
      <c r="B51" s="389" t="s">
        <v>515</v>
      </c>
      <c r="C51" s="160" t="s">
        <v>126</v>
      </c>
      <c r="D51" s="891">
        <v>0</v>
      </c>
      <c r="E51" s="891">
        <v>0</v>
      </c>
      <c r="F51" s="891">
        <v>0</v>
      </c>
      <c r="G51" s="891">
        <v>0</v>
      </c>
      <c r="H51" s="891">
        <v>0</v>
      </c>
      <c r="I51" s="891">
        <v>0</v>
      </c>
      <c r="J51" s="891">
        <v>0</v>
      </c>
      <c r="K51" s="891">
        <v>0</v>
      </c>
      <c r="L51" s="892">
        <v>0</v>
      </c>
      <c r="M51" s="893">
        <v>0</v>
      </c>
    </row>
    <row r="52" spans="1:14">
      <c r="B52" s="389" t="s">
        <v>571</v>
      </c>
      <c r="C52" s="160" t="s">
        <v>126</v>
      </c>
      <c r="D52" s="891">
        <v>0</v>
      </c>
      <c r="E52" s="891">
        <v>0</v>
      </c>
      <c r="F52" s="891">
        <v>0</v>
      </c>
      <c r="G52" s="891">
        <v>-0.81908302621762685</v>
      </c>
      <c r="H52" s="891">
        <v>-2.2532287194345453</v>
      </c>
      <c r="I52" s="891">
        <v>-2.2709382585016487</v>
      </c>
      <c r="J52" s="891">
        <v>-3.6130549648323753</v>
      </c>
      <c r="K52" s="891">
        <v>-3.0472223317513083</v>
      </c>
      <c r="L52" s="892">
        <v>-5.3432500041538207</v>
      </c>
      <c r="M52" s="893">
        <v>-12.003527300737504</v>
      </c>
    </row>
    <row r="53" spans="1:14">
      <c r="B53" s="389" t="s">
        <v>572</v>
      </c>
      <c r="C53" s="160" t="s">
        <v>126</v>
      </c>
      <c r="D53" s="891">
        <v>5.4099052476642058</v>
      </c>
      <c r="E53" s="891">
        <v>3.9154225537130465</v>
      </c>
      <c r="F53" s="891">
        <v>1.315908423662437</v>
      </c>
      <c r="G53" s="891">
        <v>0.93854375476115237</v>
      </c>
      <c r="H53" s="891">
        <v>3.1199669745184053</v>
      </c>
      <c r="I53" s="891">
        <v>6.1724980022916753</v>
      </c>
      <c r="J53" s="891">
        <v>4.1800948208693782</v>
      </c>
      <c r="K53" s="891">
        <v>1.3679163149833258</v>
      </c>
      <c r="L53" s="892">
        <v>20.87224495661092</v>
      </c>
      <c r="M53" s="893">
        <v>26.420256092463624</v>
      </c>
    </row>
    <row r="54" spans="1:14">
      <c r="B54" s="389" t="s">
        <v>496</v>
      </c>
      <c r="C54" s="160" t="s">
        <v>126</v>
      </c>
      <c r="D54" s="891">
        <v>0</v>
      </c>
      <c r="E54" s="891">
        <v>0</v>
      </c>
      <c r="F54" s="891">
        <v>0</v>
      </c>
      <c r="G54" s="891">
        <v>0</v>
      </c>
      <c r="H54" s="891">
        <v>0</v>
      </c>
      <c r="I54" s="891">
        <v>0</v>
      </c>
      <c r="J54" s="891">
        <v>0</v>
      </c>
      <c r="K54" s="891">
        <v>0</v>
      </c>
      <c r="L54" s="892">
        <v>0</v>
      </c>
      <c r="M54" s="893">
        <v>0</v>
      </c>
    </row>
    <row r="55" spans="1:14">
      <c r="B55" s="389" t="s">
        <v>496</v>
      </c>
      <c r="C55" s="160" t="s">
        <v>126</v>
      </c>
      <c r="D55" s="891">
        <v>0</v>
      </c>
      <c r="E55" s="891">
        <v>0</v>
      </c>
      <c r="F55" s="891">
        <v>0</v>
      </c>
      <c r="G55" s="891">
        <v>0</v>
      </c>
      <c r="H55" s="891">
        <v>0</v>
      </c>
      <c r="I55" s="891">
        <v>0</v>
      </c>
      <c r="J55" s="891">
        <v>0</v>
      </c>
      <c r="K55" s="891">
        <v>0</v>
      </c>
      <c r="L55" s="892">
        <v>0</v>
      </c>
      <c r="M55" s="893">
        <v>0</v>
      </c>
    </row>
    <row r="56" spans="1:14" s="874" customFormat="1">
      <c r="B56" s="873"/>
      <c r="C56" s="875"/>
      <c r="D56" s="876"/>
      <c r="E56" s="876"/>
      <c r="F56" s="876"/>
      <c r="G56" s="876"/>
      <c r="H56" s="876"/>
      <c r="I56" s="876"/>
      <c r="J56" s="876"/>
      <c r="K56" s="876"/>
      <c r="L56" s="877"/>
      <c r="M56" s="877"/>
    </row>
    <row r="57" spans="1:14">
      <c r="B57" s="868" t="s">
        <v>512</v>
      </c>
      <c r="C57" s="244" t="s">
        <v>126</v>
      </c>
      <c r="D57" s="153">
        <v>5.4099052476642058</v>
      </c>
      <c r="E57" s="153">
        <v>7.1154225537130467</v>
      </c>
      <c r="F57" s="153">
        <v>1.315908423662437</v>
      </c>
      <c r="G57" s="153">
        <v>1.1194607285435256</v>
      </c>
      <c r="H57" s="153">
        <v>3.6169412091148683</v>
      </c>
      <c r="I57" s="153">
        <v>6.6715597437900271</v>
      </c>
      <c r="J57" s="153">
        <v>4.9717241015522511</v>
      </c>
      <c r="K57" s="153">
        <v>2.0329681050490493</v>
      </c>
      <c r="L57" s="704">
        <v>25.24919790648811</v>
      </c>
      <c r="M57" s="705">
        <v>32.253890113089412</v>
      </c>
    </row>
    <row r="58" spans="1:14">
      <c r="B58" s="868" t="s">
        <v>512</v>
      </c>
      <c r="C58" s="164" t="s">
        <v>182</v>
      </c>
      <c r="D58" s="153">
        <v>4.6369726081712077</v>
      </c>
      <c r="E58" s="153">
        <v>5.9815768219015419</v>
      </c>
      <c r="F58" s="153">
        <v>1.0944236579323874</v>
      </c>
      <c r="G58" s="153">
        <v>0.91150933996366257</v>
      </c>
      <c r="H58" s="153">
        <v>2.83882809473383</v>
      </c>
      <c r="I58" s="153">
        <v>5.0810511218826964</v>
      </c>
      <c r="J58" s="153">
        <v>3.6896063664196284</v>
      </c>
      <c r="K58" s="153">
        <v>1.4679663301090105</v>
      </c>
      <c r="L58" s="704">
        <v>20.544361644585329</v>
      </c>
      <c r="M58" s="705">
        <v>25.701934341113969</v>
      </c>
    </row>
    <row r="59" spans="1:14">
      <c r="B59" s="222"/>
      <c r="C59" s="67"/>
      <c r="D59" s="817"/>
      <c r="E59" s="817"/>
      <c r="F59" s="817"/>
      <c r="G59" s="817"/>
      <c r="H59" s="817"/>
      <c r="I59" s="817"/>
      <c r="J59" s="817"/>
      <c r="K59" s="817"/>
      <c r="L59" s="839"/>
      <c r="M59" s="839"/>
    </row>
    <row r="60" spans="1:14" s="2" customFormat="1">
      <c r="A60" s="1"/>
    </row>
    <row r="61" spans="1:14" s="2" customFormat="1">
      <c r="A61" s="1"/>
      <c r="B61" s="840" t="s">
        <v>430</v>
      </c>
      <c r="C61" s="82"/>
      <c r="D61" s="82"/>
      <c r="E61" s="82"/>
      <c r="F61" s="82"/>
      <c r="G61" s="82"/>
      <c r="H61" s="82"/>
      <c r="I61" s="82"/>
      <c r="J61" s="82"/>
      <c r="K61" s="82"/>
      <c r="L61" s="82"/>
      <c r="M61" s="82"/>
      <c r="N61" s="82"/>
    </row>
    <row r="62" spans="1:14" s="2" customFormat="1">
      <c r="A62" s="1"/>
      <c r="B62" s="388" t="s">
        <v>431</v>
      </c>
    </row>
    <row r="63" spans="1:14" s="2" customFormat="1">
      <c r="A63" s="1"/>
    </row>
    <row r="64" spans="1:14" s="32" customFormat="1">
      <c r="B64" s="222" t="s">
        <v>113</v>
      </c>
      <c r="C64" s="163" t="s">
        <v>7</v>
      </c>
      <c r="D64" s="902">
        <v>0.65</v>
      </c>
      <c r="E64" s="903">
        <v>0.65</v>
      </c>
      <c r="F64" s="903">
        <v>0.65</v>
      </c>
      <c r="G64" s="903">
        <v>0.65</v>
      </c>
      <c r="H64" s="903">
        <v>0.65</v>
      </c>
      <c r="I64" s="903">
        <v>0.65</v>
      </c>
      <c r="J64" s="903">
        <v>0.65</v>
      </c>
      <c r="K64" s="904">
        <v>0.65</v>
      </c>
      <c r="N64" s="834"/>
    </row>
    <row r="65" spans="2:15" s="32" customFormat="1">
      <c r="B65" s="222" t="s">
        <v>393</v>
      </c>
      <c r="C65" s="163" t="s">
        <v>7</v>
      </c>
      <c r="D65" s="903">
        <v>0.53451766297005898</v>
      </c>
      <c r="E65" s="903">
        <v>0.57511658300573421</v>
      </c>
      <c r="F65" s="903">
        <v>0.56137762052686158</v>
      </c>
      <c r="G65" s="903">
        <v>0.58825065644223151</v>
      </c>
      <c r="H65" s="903">
        <v>0.62534744787488183</v>
      </c>
      <c r="I65" s="903">
        <v>0.62992110299814719</v>
      </c>
      <c r="J65" s="903">
        <v>0.63738099424842487</v>
      </c>
      <c r="K65" s="904">
        <v>0.64090184399998984</v>
      </c>
      <c r="N65" s="834"/>
    </row>
    <row r="66" spans="2:15" s="32" customFormat="1">
      <c r="B66" s="222"/>
      <c r="C66" s="163"/>
      <c r="D66" s="163"/>
      <c r="E66" s="163"/>
      <c r="F66" s="163"/>
      <c r="G66" s="163"/>
      <c r="H66" s="163"/>
      <c r="I66" s="163"/>
      <c r="J66" s="163"/>
      <c r="K66" s="163"/>
      <c r="N66" s="834"/>
    </row>
    <row r="67" spans="2:15">
      <c r="B67" s="222" t="s">
        <v>420</v>
      </c>
      <c r="C67" s="160" t="s">
        <v>126</v>
      </c>
      <c r="D67" s="97">
        <v>2.7208090081260394</v>
      </c>
      <c r="E67" s="98">
        <v>6.6468159167568253</v>
      </c>
      <c r="F67" s="98">
        <v>13.041636966465555</v>
      </c>
      <c r="G67" s="98">
        <v>10.708400518269137</v>
      </c>
      <c r="H67" s="98">
        <v>-5.4990601507566694</v>
      </c>
      <c r="I67" s="98">
        <v>-1.4691694078688542</v>
      </c>
      <c r="J67" s="98">
        <v>7.9760405188207386</v>
      </c>
      <c r="K67" s="99">
        <v>10.921851825146646</v>
      </c>
      <c r="L67" s="32"/>
      <c r="M67" s="32"/>
    </row>
    <row r="68" spans="2:15" s="32" customFormat="1">
      <c r="B68" s="222" t="s">
        <v>438</v>
      </c>
      <c r="C68" s="160" t="s">
        <v>126</v>
      </c>
      <c r="D68" s="97">
        <v>0.58782974752344364</v>
      </c>
      <c r="E68" s="97">
        <v>0.86545285371063962</v>
      </c>
      <c r="F68" s="97">
        <v>2.0588296681800431</v>
      </c>
      <c r="G68" s="97">
        <v>1.1240730381092627</v>
      </c>
      <c r="H68" s="97">
        <v>-0.21678487289966969</v>
      </c>
      <c r="I68" s="97">
        <v>-4.6830152345219346E-2</v>
      </c>
      <c r="J68" s="97">
        <v>0.15791136241907811</v>
      </c>
      <c r="K68" s="97">
        <v>0.15504513311118151</v>
      </c>
      <c r="N68" s="834"/>
    </row>
    <row r="69" spans="2:15">
      <c r="B69" s="222" t="s">
        <v>437</v>
      </c>
      <c r="C69" s="160" t="s">
        <v>126</v>
      </c>
      <c r="D69" s="104">
        <v>3.3086387556494832</v>
      </c>
      <c r="E69" s="105">
        <v>7.5122687704674647</v>
      </c>
      <c r="F69" s="105">
        <v>15.100466634645599</v>
      </c>
      <c r="G69" s="105">
        <v>11.8324735563784</v>
      </c>
      <c r="H69" s="105">
        <v>-5.715845023656339</v>
      </c>
      <c r="I69" s="105">
        <v>-1.5159995602140734</v>
      </c>
      <c r="J69" s="105">
        <v>8.1339518812398168</v>
      </c>
      <c r="K69" s="106">
        <v>11.076896958257828</v>
      </c>
      <c r="L69" s="32"/>
      <c r="M69" s="32"/>
    </row>
    <row r="70" spans="2:15">
      <c r="B70" s="222"/>
      <c r="C70" s="160"/>
      <c r="D70" s="160"/>
      <c r="E70" s="160"/>
      <c r="F70" s="160"/>
      <c r="G70" s="160"/>
      <c r="H70" s="160"/>
      <c r="I70" s="160"/>
      <c r="J70" s="160"/>
      <c r="K70" s="160"/>
      <c r="L70" s="160"/>
      <c r="M70" s="160"/>
      <c r="N70" s="160"/>
      <c r="O70" s="160"/>
    </row>
    <row r="71" spans="2:15">
      <c r="B71" s="844" t="s">
        <v>437</v>
      </c>
      <c r="C71" s="164" t="s">
        <v>182</v>
      </c>
      <c r="D71" s="153">
        <v>2.8359216248573769</v>
      </c>
      <c r="E71" s="154">
        <v>6.3151854184505742</v>
      </c>
      <c r="F71" s="154">
        <v>12.558858681654135</v>
      </c>
      <c r="G71" s="154">
        <v>9.6344694248848946</v>
      </c>
      <c r="H71" s="154">
        <v>-4.4861944112912582</v>
      </c>
      <c r="I71" s="154">
        <v>-1.1545832701819576</v>
      </c>
      <c r="J71" s="154">
        <v>6.0363527887244199</v>
      </c>
      <c r="K71" s="155">
        <v>7.9984096830762068</v>
      </c>
      <c r="L71" s="704">
        <v>25.703657468373763</v>
      </c>
      <c r="M71" s="705">
        <v>39.738419940174389</v>
      </c>
    </row>
    <row r="72" spans="2:15">
      <c r="B72" s="391" t="s">
        <v>513</v>
      </c>
      <c r="C72" s="167" t="s">
        <v>182</v>
      </c>
      <c r="D72" s="97">
        <v>5.6387887699795547</v>
      </c>
      <c r="E72" s="97">
        <v>6.7604118001884093</v>
      </c>
      <c r="F72" s="97">
        <v>1.2671958262041423</v>
      </c>
      <c r="G72" s="97">
        <v>1.007191516894745</v>
      </c>
      <c r="H72" s="97">
        <v>2.9507408527014265</v>
      </c>
      <c r="I72" s="97">
        <v>5.2430109318523135</v>
      </c>
      <c r="J72" s="97">
        <v>3.7626539853148206</v>
      </c>
      <c r="K72" s="97">
        <v>1.4888053818282849</v>
      </c>
      <c r="L72" s="700">
        <v>22.86733969782059</v>
      </c>
      <c r="M72" s="701">
        <v>28.118799064963696</v>
      </c>
      <c r="N72" s="163"/>
    </row>
    <row r="74" spans="2:15">
      <c r="B74" s="836" t="s">
        <v>316</v>
      </c>
      <c r="C74" s="837"/>
      <c r="D74" s="837"/>
      <c r="E74" s="837"/>
      <c r="F74" s="837"/>
      <c r="G74" s="837"/>
      <c r="H74" s="837"/>
      <c r="I74" s="837"/>
      <c r="J74" s="837"/>
      <c r="K74" s="837"/>
      <c r="L74" s="837"/>
      <c r="M74" s="837"/>
      <c r="N74" s="837"/>
      <c r="O74" s="163"/>
    </row>
    <row r="75" spans="2:15" s="32" customFormat="1">
      <c r="B75" s="838"/>
      <c r="C75" s="67"/>
      <c r="D75" s="67"/>
      <c r="E75" s="67"/>
      <c r="F75" s="67"/>
      <c r="G75" s="67"/>
      <c r="H75" s="67"/>
      <c r="I75" s="67"/>
      <c r="J75" s="67"/>
      <c r="K75" s="67"/>
      <c r="L75" s="67"/>
      <c r="M75" s="67"/>
      <c r="N75" s="67"/>
      <c r="O75" s="67"/>
    </row>
    <row r="76" spans="2:15">
      <c r="B76" s="388" t="s">
        <v>467</v>
      </c>
      <c r="C76" s="387"/>
      <c r="D76" s="387"/>
      <c r="E76" s="387"/>
      <c r="F76" s="387"/>
      <c r="G76" s="387"/>
      <c r="H76" s="387"/>
      <c r="I76" s="387"/>
      <c r="J76" s="387"/>
      <c r="K76" s="387"/>
      <c r="L76" s="387"/>
      <c r="M76" s="387"/>
      <c r="N76" s="387"/>
      <c r="O76" s="163"/>
    </row>
    <row r="77" spans="2:15">
      <c r="B77" s="388" t="s">
        <v>345</v>
      </c>
      <c r="C77" s="387"/>
      <c r="D77" s="387"/>
      <c r="E77" s="387"/>
      <c r="F77" s="387"/>
      <c r="G77" s="387"/>
      <c r="H77" s="387"/>
      <c r="I77" s="387"/>
      <c r="J77" s="387"/>
      <c r="K77" s="387"/>
      <c r="L77" s="387"/>
      <c r="M77" s="387"/>
      <c r="N77" s="387"/>
      <c r="O77" s="163"/>
    </row>
    <row r="78" spans="2:15">
      <c r="B78" s="388" t="s">
        <v>346</v>
      </c>
      <c r="C78" s="387"/>
      <c r="D78" s="387"/>
      <c r="E78" s="387"/>
      <c r="F78" s="387"/>
      <c r="G78" s="387"/>
      <c r="H78" s="387"/>
      <c r="I78" s="387"/>
      <c r="J78" s="387"/>
      <c r="K78" s="387"/>
      <c r="L78" s="387"/>
      <c r="M78" s="387"/>
      <c r="N78" s="387"/>
      <c r="O78" s="163"/>
    </row>
    <row r="79" spans="2:15">
      <c r="B79" s="388" t="s">
        <v>519</v>
      </c>
      <c r="C79" s="387"/>
      <c r="D79" s="387"/>
      <c r="E79" s="387"/>
      <c r="F79" s="387"/>
      <c r="G79" s="387"/>
      <c r="H79" s="387"/>
      <c r="I79" s="387"/>
      <c r="J79" s="387"/>
      <c r="K79" s="387"/>
      <c r="L79" s="387"/>
      <c r="M79" s="387"/>
      <c r="N79" s="387"/>
      <c r="O79" s="163"/>
    </row>
    <row r="80" spans="2:15" s="32" customFormat="1">
      <c r="B80" s="392"/>
      <c r="C80" s="392"/>
      <c r="D80" s="392"/>
      <c r="E80" s="392"/>
      <c r="F80" s="392"/>
      <c r="G80" s="392"/>
      <c r="H80" s="392"/>
      <c r="I80" s="392"/>
      <c r="J80" s="392"/>
      <c r="K80" s="392"/>
      <c r="L80" s="392"/>
      <c r="M80" s="392"/>
      <c r="N80" s="392"/>
      <c r="O80" s="67"/>
    </row>
    <row r="81" spans="2:15">
      <c r="B81" s="391" t="s">
        <v>231</v>
      </c>
      <c r="C81" s="163" t="s">
        <v>182</v>
      </c>
      <c r="D81" s="622">
        <v>24.417860805553538</v>
      </c>
      <c r="E81" s="622">
        <v>22.526785066311326</v>
      </c>
      <c r="F81" s="622">
        <v>21.078289447941799</v>
      </c>
      <c r="G81" s="622">
        <v>19.758333748746914</v>
      </c>
      <c r="H81" s="622">
        <v>18.518575420184821</v>
      </c>
      <c r="I81" s="622">
        <v>16.054236927820774</v>
      </c>
      <c r="J81" s="912">
        <v>13.413144801448134</v>
      </c>
      <c r="K81" s="912">
        <v>13.508863364518351</v>
      </c>
      <c r="L81" s="913"/>
      <c r="M81" s="913"/>
      <c r="O81" s="67"/>
    </row>
    <row r="82" spans="2:15">
      <c r="B82" s="391" t="s">
        <v>315</v>
      </c>
      <c r="C82" s="163" t="s">
        <v>182</v>
      </c>
      <c r="D82" s="702">
        <v>24.393516551971054</v>
      </c>
      <c r="E82" s="703">
        <v>22.389456864018879</v>
      </c>
      <c r="F82" s="703">
        <v>20.90021349177157</v>
      </c>
      <c r="G82" s="703">
        <v>19.658355737569231</v>
      </c>
      <c r="H82" s="703">
        <v>18.436374022153966</v>
      </c>
      <c r="I82" s="703">
        <v>15.908087668043096</v>
      </c>
      <c r="J82" s="703">
        <v>13.279592915332342</v>
      </c>
      <c r="K82" s="914">
        <v>9.7159277550154677</v>
      </c>
      <c r="L82" s="915">
        <v>121.68600433552778</v>
      </c>
      <c r="M82" s="915">
        <v>144.68152500587559</v>
      </c>
      <c r="O82" s="67"/>
    </row>
    <row r="83" spans="2:15" s="32" customFormat="1">
      <c r="B83" s="841"/>
      <c r="C83" s="67"/>
      <c r="D83" s="842"/>
      <c r="E83" s="842"/>
      <c r="F83" s="842"/>
      <c r="G83" s="842"/>
      <c r="H83" s="842"/>
      <c r="I83" s="842"/>
      <c r="J83" s="842"/>
      <c r="K83" s="842"/>
      <c r="L83" s="839"/>
      <c r="M83" s="839"/>
      <c r="O83" s="67"/>
    </row>
    <row r="84" spans="2:15" s="32" customFormat="1">
      <c r="B84" s="841"/>
      <c r="C84" s="67"/>
      <c r="D84" s="842"/>
      <c r="E84" s="843"/>
      <c r="F84" s="843"/>
      <c r="G84" s="843"/>
      <c r="H84" s="843"/>
      <c r="I84" s="843"/>
      <c r="J84" s="843"/>
      <c r="K84" s="843"/>
      <c r="L84" s="839"/>
      <c r="M84" s="839"/>
      <c r="O84" s="67"/>
    </row>
    <row r="85" spans="2:15">
      <c r="B85" s="845" t="s">
        <v>421</v>
      </c>
      <c r="C85" s="837"/>
      <c r="D85" s="837"/>
      <c r="E85" s="837"/>
      <c r="F85" s="837"/>
      <c r="G85" s="837"/>
      <c r="H85" s="837"/>
      <c r="I85" s="837"/>
      <c r="J85" s="837"/>
      <c r="K85" s="837"/>
      <c r="L85" s="837"/>
      <c r="M85" s="837"/>
      <c r="N85" s="837"/>
    </row>
    <row r="86" spans="2:15">
      <c r="B86" s="391"/>
      <c r="C86" s="163"/>
      <c r="D86" s="163"/>
      <c r="E86" s="163"/>
      <c r="F86" s="163"/>
      <c r="G86" s="163"/>
      <c r="H86" s="163"/>
      <c r="I86" s="163"/>
      <c r="J86" s="163"/>
      <c r="K86" s="163"/>
      <c r="L86" s="163"/>
      <c r="M86" s="163"/>
      <c r="N86" s="163"/>
    </row>
    <row r="87" spans="2:15">
      <c r="B87" s="863" t="s">
        <v>475</v>
      </c>
      <c r="C87" s="163"/>
      <c r="D87" s="163"/>
      <c r="E87" s="163"/>
      <c r="F87" s="163"/>
      <c r="G87" s="163"/>
      <c r="H87" s="163"/>
      <c r="I87" s="163"/>
      <c r="J87" s="163"/>
      <c r="K87" s="163"/>
      <c r="L87" s="163"/>
      <c r="M87" s="163"/>
      <c r="N87" s="163"/>
    </row>
    <row r="88" spans="2:15">
      <c r="B88" s="222" t="s">
        <v>476</v>
      </c>
      <c r="C88" s="163" t="s">
        <v>182</v>
      </c>
      <c r="D88" s="153">
        <v>17.424466714130588</v>
      </c>
      <c r="E88" s="153">
        <v>10.82023718226052</v>
      </c>
      <c r="F88" s="153">
        <v>8.9592325980851601</v>
      </c>
      <c r="G88" s="153">
        <v>10.027641838126879</v>
      </c>
      <c r="H88" s="153">
        <v>19.913592428607128</v>
      </c>
      <c r="I88" s="153">
        <v>11.945954033939211</v>
      </c>
      <c r="J88" s="153">
        <v>3.6708226379720639</v>
      </c>
      <c r="K88" s="153">
        <v>0.36150678652043444</v>
      </c>
      <c r="L88" s="704">
        <v>79.091124795149497</v>
      </c>
      <c r="M88" s="705">
        <v>83.123454219641999</v>
      </c>
    </row>
    <row r="89" spans="2:15">
      <c r="B89" s="222"/>
    </row>
    <row r="90" spans="2:15">
      <c r="B90" s="222" t="s">
        <v>477</v>
      </c>
      <c r="C90" s="163" t="s">
        <v>182</v>
      </c>
      <c r="D90" s="153">
        <v>15.918806157134121</v>
      </c>
      <c r="E90" s="153">
        <v>9.3138596453798943</v>
      </c>
      <c r="F90" s="153">
        <v>7.0741589839132928</v>
      </c>
      <c r="G90" s="153">
        <v>9.0166947957895918</v>
      </c>
      <c r="H90" s="153">
        <v>19.971827580743799</v>
      </c>
      <c r="I90" s="153">
        <v>11.81966000637274</v>
      </c>
      <c r="J90" s="153">
        <v>3.4805861412931018</v>
      </c>
      <c r="K90" s="153">
        <v>0.22871269011097595</v>
      </c>
      <c r="L90" s="704">
        <v>73.115007169333438</v>
      </c>
      <c r="M90" s="705">
        <v>76.824306000737522</v>
      </c>
    </row>
    <row r="91" spans="2:15">
      <c r="B91" s="222"/>
    </row>
    <row r="92" spans="2:15">
      <c r="B92" s="222" t="s">
        <v>478</v>
      </c>
      <c r="C92" s="163" t="s">
        <v>182</v>
      </c>
      <c r="D92" s="153">
        <v>1.5056605569964674</v>
      </c>
      <c r="E92" s="153">
        <v>1.5063775368806258</v>
      </c>
      <c r="F92" s="153">
        <v>1.8850736141718674</v>
      </c>
      <c r="G92" s="153">
        <v>1.0109470423372873</v>
      </c>
      <c r="H92" s="153">
        <v>-5.8235152136671076E-2</v>
      </c>
      <c r="I92" s="153">
        <v>0.12629402756647146</v>
      </c>
      <c r="J92" s="153">
        <v>0.19023649667896203</v>
      </c>
      <c r="K92" s="153">
        <v>0.1327940964094585</v>
      </c>
      <c r="L92" s="704">
        <v>5.9761176258160482</v>
      </c>
      <c r="M92" s="705">
        <v>6.2991482189044685</v>
      </c>
    </row>
    <row r="93" spans="2:15">
      <c r="B93" s="209"/>
    </row>
  </sheetData>
  <conditionalFormatting sqref="D6:K6">
    <cfRule type="expression" dxfId="39" priority="14">
      <formula>AND(D$5="Actuals",E$5="Forecast")</formula>
    </cfRule>
  </conditionalFormatting>
  <conditionalFormatting sqref="D5:K5">
    <cfRule type="expression" dxfId="38" priority="7">
      <formula>AND(D$5="Actuals",E$5="Forecast")</formula>
    </cfRule>
  </conditionalFormatting>
  <conditionalFormatting sqref="D32:K32">
    <cfRule type="expression" dxfId="37" priority="5">
      <formula>D$5="Forecast"</formula>
    </cfRule>
    <cfRule type="expression" dxfId="36" priority="6">
      <formula>D$5="Actuals"</formula>
    </cfRule>
  </conditionalFormatting>
  <pageMargins left="0.70866141732283472" right="0.70866141732283472" top="0.74803149606299213" bottom="0.74803149606299213" header="0.31496062992125984" footer="0.31496062992125984"/>
  <pageSetup paperSize="8" scale="62"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D81:J81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zoomScale="55" zoomScaleNormal="55" workbookViewId="0">
      <pane ySplit="6" topLeftCell="A7" activePane="bottomLeft" state="frozen"/>
      <selection activeCell="B72" sqref="B72"/>
      <selection pane="bottomLeft" activeCell="C51" sqref="C51"/>
    </sheetView>
  </sheetViews>
  <sheetFormatPr defaultRowHeight="12.4"/>
  <cols>
    <col min="1" max="1" width="8.41015625" customWidth="1"/>
    <col min="2" max="2" width="85.703125" bestFit="1" customWidth="1"/>
    <col min="3" max="3" width="14.1171875" customWidth="1"/>
    <col min="4" max="11" width="11.1171875" customWidth="1"/>
    <col min="12" max="12" width="5" customWidth="1"/>
    <col min="13" max="13" width="12.8203125" customWidth="1"/>
  </cols>
  <sheetData>
    <row r="1" spans="1:12" s="32" customFormat="1" ht="20.65">
      <c r="A1" s="381" t="s">
        <v>235</v>
      </c>
      <c r="B1" s="268"/>
      <c r="C1" s="268"/>
      <c r="D1" s="268"/>
      <c r="E1" s="268"/>
      <c r="F1" s="268"/>
      <c r="G1" s="268"/>
      <c r="H1" s="268"/>
      <c r="I1" s="269"/>
      <c r="J1" s="269"/>
      <c r="K1" s="270"/>
      <c r="L1" s="382"/>
    </row>
    <row r="2" spans="1:12" s="32" customFormat="1" ht="20.65">
      <c r="A2" s="126" t="s">
        <v>53</v>
      </c>
      <c r="B2" s="30"/>
      <c r="C2" s="30"/>
      <c r="D2" s="30"/>
      <c r="E2" s="30"/>
      <c r="F2" s="30"/>
      <c r="G2" s="30"/>
      <c r="H2" s="30"/>
      <c r="I2" s="27"/>
      <c r="J2" s="27"/>
      <c r="K2" s="27"/>
      <c r="L2" s="127"/>
    </row>
    <row r="3" spans="1:12" s="32" customFormat="1" ht="22.5">
      <c r="A3" s="272">
        <v>2019</v>
      </c>
      <c r="B3" s="916" t="s">
        <v>575</v>
      </c>
      <c r="C3" s="273"/>
      <c r="D3" s="273"/>
      <c r="E3" s="273"/>
      <c r="F3" s="273"/>
      <c r="G3" s="273"/>
      <c r="H3" s="273"/>
      <c r="I3" s="266"/>
      <c r="J3" s="266"/>
      <c r="K3" s="266"/>
      <c r="L3" s="274"/>
    </row>
    <row r="4" spans="1:12" s="32" customFormat="1" ht="12.75" customHeight="1">
      <c r="A4" s="40"/>
      <c r="B4" s="40"/>
      <c r="C4" s="40"/>
      <c r="D4" s="40"/>
      <c r="E4" s="40"/>
      <c r="F4" s="40"/>
      <c r="G4" s="40"/>
      <c r="H4" s="40"/>
      <c r="I4" s="35"/>
      <c r="J4" s="35"/>
      <c r="K4" s="35"/>
      <c r="L4" s="34"/>
    </row>
    <row r="5" spans="1:12" s="2" customFormat="1">
      <c r="B5" s="3"/>
      <c r="C5" s="3"/>
      <c r="D5" s="409" t="s">
        <v>576</v>
      </c>
      <c r="E5" s="410" t="s">
        <v>576</v>
      </c>
      <c r="F5" s="410" t="s">
        <v>576</v>
      </c>
      <c r="G5" s="410" t="s">
        <v>576</v>
      </c>
      <c r="H5" s="410" t="s">
        <v>576</v>
      </c>
      <c r="I5" s="410" t="s">
        <v>576</v>
      </c>
      <c r="J5" s="410" t="s">
        <v>577</v>
      </c>
      <c r="K5" s="411" t="s">
        <v>577</v>
      </c>
    </row>
    <row r="6" spans="1:12" s="2" customFormat="1">
      <c r="D6" s="119">
        <v>2014</v>
      </c>
      <c r="E6" s="120">
        <v>2015</v>
      </c>
      <c r="F6" s="120">
        <v>2016</v>
      </c>
      <c r="G6" s="120">
        <v>2017</v>
      </c>
      <c r="H6" s="120">
        <v>2018</v>
      </c>
      <c r="I6" s="120">
        <v>2019</v>
      </c>
      <c r="J6" s="120">
        <v>2020</v>
      </c>
      <c r="K6" s="203">
        <v>2021</v>
      </c>
    </row>
    <row r="7" spans="1:12" s="2" customFormat="1"/>
    <row r="8" spans="1:12" s="2" customFormat="1">
      <c r="B8" s="222" t="s">
        <v>509</v>
      </c>
      <c r="C8" s="160" t="s">
        <v>126</v>
      </c>
      <c r="D8" s="895"/>
      <c r="E8" s="712">
        <v>-257.707345971564</v>
      </c>
      <c r="F8" s="712">
        <v>-230.1982394366197</v>
      </c>
      <c r="G8" s="712">
        <v>-67.950899195456699</v>
      </c>
      <c r="H8" s="712">
        <v>-38.999085041106376</v>
      </c>
      <c r="I8" s="712">
        <v>-164.54443322999992</v>
      </c>
      <c r="J8" s="712">
        <v>-328.29271605000002</v>
      </c>
      <c r="K8" s="712">
        <v>-60</v>
      </c>
    </row>
    <row r="9" spans="1:12" s="2" customFormat="1">
      <c r="B9" s="222"/>
    </row>
    <row r="10" spans="1:12">
      <c r="B10" s="222" t="s">
        <v>510</v>
      </c>
      <c r="C10" s="160" t="s">
        <v>126</v>
      </c>
      <c r="D10" s="706">
        <v>-257.707345971564</v>
      </c>
      <c r="E10" s="707">
        <v>-230.1982394366197</v>
      </c>
      <c r="F10" s="707">
        <v>-67.950899195456699</v>
      </c>
      <c r="G10" s="707">
        <v>-38.999085041106376</v>
      </c>
      <c r="H10" s="707">
        <v>-164.54443322999992</v>
      </c>
      <c r="I10" s="707">
        <v>-328.29271605000002</v>
      </c>
      <c r="J10" s="707">
        <v>-60</v>
      </c>
      <c r="K10" s="708">
        <v>-60</v>
      </c>
    </row>
    <row r="11" spans="1:12">
      <c r="B11" s="222" t="s">
        <v>358</v>
      </c>
      <c r="C11" s="160" t="s">
        <v>126</v>
      </c>
      <c r="D11" s="709">
        <v>4571.4768957345968</v>
      </c>
      <c r="E11" s="710">
        <v>4673.7218309859154</v>
      </c>
      <c r="F11" s="710">
        <v>4702.326904874586</v>
      </c>
      <c r="G11" s="710">
        <v>1709.9992703027572</v>
      </c>
      <c r="H11" s="710">
        <v>6330.6664657096617</v>
      </c>
      <c r="I11" s="710">
        <v>6684.1453641668777</v>
      </c>
      <c r="J11" s="710">
        <v>6622.9351543260163</v>
      </c>
      <c r="K11" s="711">
        <v>5988.6793891325933</v>
      </c>
    </row>
    <row r="12" spans="1:12">
      <c r="B12" s="222" t="s">
        <v>359</v>
      </c>
      <c r="C12" s="160" t="s">
        <v>126</v>
      </c>
      <c r="D12" s="709">
        <v>0</v>
      </c>
      <c r="E12" s="710">
        <v>0</v>
      </c>
      <c r="F12" s="710">
        <v>0</v>
      </c>
      <c r="G12" s="710">
        <v>4311.9991027327596</v>
      </c>
      <c r="H12" s="710">
        <v>0</v>
      </c>
      <c r="I12" s="710">
        <v>0</v>
      </c>
      <c r="J12" s="710">
        <v>0</v>
      </c>
      <c r="K12" s="711">
        <v>0</v>
      </c>
    </row>
    <row r="13" spans="1:12">
      <c r="B13" s="222" t="s">
        <v>360</v>
      </c>
      <c r="C13" s="160" t="s">
        <v>126</v>
      </c>
      <c r="D13" s="709">
        <v>1196.7677725118483</v>
      </c>
      <c r="E13" s="710">
        <v>1241.0411971830986</v>
      </c>
      <c r="F13" s="710">
        <v>955.05300520586843</v>
      </c>
      <c r="G13" s="710">
        <v>0</v>
      </c>
      <c r="H13" s="710">
        <v>0</v>
      </c>
      <c r="I13" s="710">
        <v>0</v>
      </c>
      <c r="J13" s="710">
        <v>0</v>
      </c>
      <c r="K13" s="711">
        <v>0</v>
      </c>
    </row>
    <row r="14" spans="1:12">
      <c r="B14" s="222" t="s">
        <v>361</v>
      </c>
      <c r="C14" s="160" t="s">
        <v>126</v>
      </c>
      <c r="D14" s="709">
        <v>0</v>
      </c>
      <c r="E14" s="710">
        <v>0</v>
      </c>
      <c r="F14" s="710">
        <v>0</v>
      </c>
      <c r="G14" s="710">
        <v>0</v>
      </c>
      <c r="H14" s="710">
        <v>0</v>
      </c>
      <c r="I14" s="710">
        <v>0</v>
      </c>
      <c r="J14" s="710">
        <v>0</v>
      </c>
      <c r="K14" s="711">
        <v>0</v>
      </c>
    </row>
    <row r="15" spans="1:12">
      <c r="B15" s="222" t="s">
        <v>290</v>
      </c>
      <c r="C15" s="160" t="s">
        <v>126</v>
      </c>
      <c r="D15" s="709">
        <v>0</v>
      </c>
      <c r="E15" s="710">
        <v>0</v>
      </c>
      <c r="F15" s="710">
        <v>0</v>
      </c>
      <c r="G15" s="710">
        <v>0</v>
      </c>
      <c r="H15" s="710">
        <v>40.910809477124488</v>
      </c>
      <c r="I15" s="710">
        <v>41.91</v>
      </c>
      <c r="J15" s="710">
        <v>41.91</v>
      </c>
      <c r="K15" s="711">
        <v>41.91</v>
      </c>
    </row>
    <row r="16" spans="1:12">
      <c r="B16" s="222" t="s">
        <v>291</v>
      </c>
      <c r="C16" s="160" t="s">
        <v>126</v>
      </c>
      <c r="D16" s="709">
        <v>0</v>
      </c>
      <c r="E16" s="710">
        <v>0</v>
      </c>
      <c r="F16" s="710">
        <v>0</v>
      </c>
      <c r="G16" s="710">
        <v>9.0007120055892251</v>
      </c>
      <c r="H16" s="710">
        <v>-14.641297620000001</v>
      </c>
      <c r="I16" s="710">
        <v>-4.7476904700000002</v>
      </c>
      <c r="J16" s="710">
        <v>0</v>
      </c>
      <c r="K16" s="711">
        <v>0</v>
      </c>
    </row>
    <row r="17" spans="2:13">
      <c r="B17" s="222" t="s">
        <v>295</v>
      </c>
      <c r="C17" s="160" t="s">
        <v>126</v>
      </c>
      <c r="D17" s="709">
        <v>0</v>
      </c>
      <c r="E17" s="710">
        <v>0</v>
      </c>
      <c r="F17" s="710">
        <v>0</v>
      </c>
      <c r="G17" s="710">
        <v>0</v>
      </c>
      <c r="H17" s="710">
        <v>0</v>
      </c>
      <c r="I17" s="710">
        <v>0</v>
      </c>
      <c r="J17" s="710">
        <v>0</v>
      </c>
      <c r="K17" s="711">
        <v>0</v>
      </c>
    </row>
    <row r="18" spans="2:13">
      <c r="B18" s="222" t="s">
        <v>296</v>
      </c>
      <c r="C18" s="160" t="s">
        <v>126</v>
      </c>
      <c r="D18" s="709">
        <v>0</v>
      </c>
      <c r="E18" s="710">
        <v>0</v>
      </c>
      <c r="F18" s="710">
        <v>0</v>
      </c>
      <c r="G18" s="710">
        <v>0</v>
      </c>
      <c r="H18" s="710">
        <v>5.5225772400000004</v>
      </c>
      <c r="I18" s="710">
        <v>34.600522499999997</v>
      </c>
      <c r="J18" s="710">
        <v>0</v>
      </c>
      <c r="K18" s="711">
        <v>0</v>
      </c>
    </row>
    <row r="19" spans="2:13">
      <c r="B19" s="222" t="s">
        <v>297</v>
      </c>
      <c r="C19" s="160" t="s">
        <v>126</v>
      </c>
      <c r="D19" s="709">
        <v>0</v>
      </c>
      <c r="E19" s="710">
        <v>0</v>
      </c>
      <c r="F19" s="710">
        <v>0</v>
      </c>
      <c r="G19" s="710">
        <v>0</v>
      </c>
      <c r="H19" s="710">
        <v>0</v>
      </c>
      <c r="I19" s="710">
        <v>0</v>
      </c>
      <c r="J19" s="710">
        <v>0</v>
      </c>
      <c r="K19" s="711">
        <v>0</v>
      </c>
    </row>
    <row r="20" spans="2:13">
      <c r="B20" s="222" t="s">
        <v>298</v>
      </c>
      <c r="C20" s="160" t="s">
        <v>126</v>
      </c>
      <c r="D20" s="709">
        <v>0</v>
      </c>
      <c r="E20" s="710">
        <v>0</v>
      </c>
      <c r="F20" s="710">
        <v>0</v>
      </c>
      <c r="G20" s="710">
        <v>0</v>
      </c>
      <c r="H20" s="710">
        <v>0</v>
      </c>
      <c r="I20" s="710">
        <v>0</v>
      </c>
      <c r="J20" s="710">
        <v>0</v>
      </c>
      <c r="K20" s="711">
        <v>0</v>
      </c>
    </row>
    <row r="21" spans="2:13">
      <c r="B21" s="222" t="s">
        <v>299</v>
      </c>
      <c r="C21" s="160" t="s">
        <v>126</v>
      </c>
      <c r="D21" s="709">
        <v>-205.53732227488149</v>
      </c>
      <c r="E21" s="710">
        <v>-281.56478873239439</v>
      </c>
      <c r="F21" s="710">
        <v>-320.42901088499764</v>
      </c>
      <c r="G21" s="710">
        <v>0</v>
      </c>
      <c r="H21" s="710">
        <v>0</v>
      </c>
      <c r="I21" s="710">
        <v>0</v>
      </c>
      <c r="J21" s="710">
        <v>0</v>
      </c>
      <c r="K21" s="711">
        <v>0</v>
      </c>
    </row>
    <row r="22" spans="2:13">
      <c r="B22" s="222" t="s">
        <v>300</v>
      </c>
      <c r="C22" s="160" t="s">
        <v>126</v>
      </c>
      <c r="D22" s="709">
        <v>0</v>
      </c>
      <c r="E22" s="710">
        <v>0</v>
      </c>
      <c r="F22" s="710">
        <v>0</v>
      </c>
      <c r="G22" s="710">
        <v>0</v>
      </c>
      <c r="H22" s="710">
        <v>0</v>
      </c>
      <c r="I22" s="710">
        <v>0</v>
      </c>
      <c r="J22" s="710">
        <v>0</v>
      </c>
      <c r="K22" s="711">
        <v>0</v>
      </c>
    </row>
    <row r="23" spans="2:13">
      <c r="B23" s="14" t="s">
        <v>317</v>
      </c>
      <c r="C23" s="244" t="s">
        <v>126</v>
      </c>
      <c r="D23" s="712">
        <v>5305</v>
      </c>
      <c r="E23" s="712">
        <v>5403</v>
      </c>
      <c r="F23" s="712">
        <v>5269.0000000000009</v>
      </c>
      <c r="G23" s="712">
        <v>5991.9999999999991</v>
      </c>
      <c r="H23" s="712">
        <v>6197.9141215767859</v>
      </c>
      <c r="I23" s="712">
        <v>6427.6154801468774</v>
      </c>
      <c r="J23" s="712">
        <v>6604.8451543260162</v>
      </c>
      <c r="K23" s="713">
        <v>5970.5893891325932</v>
      </c>
      <c r="L23" s="2"/>
      <c r="M23" s="341"/>
    </row>
    <row r="24" spans="2:13">
      <c r="B24" s="14"/>
      <c r="C24" s="160"/>
      <c r="D24" s="248"/>
      <c r="E24" s="248"/>
      <c r="F24" s="248"/>
      <c r="G24" s="248"/>
      <c r="H24" s="248"/>
      <c r="I24" s="248"/>
      <c r="J24" s="248"/>
      <c r="K24" s="248"/>
      <c r="L24" s="2"/>
      <c r="M24" s="2"/>
    </row>
    <row r="25" spans="2:13">
      <c r="B25" s="14" t="s">
        <v>121</v>
      </c>
      <c r="C25" s="16"/>
      <c r="D25" s="249"/>
      <c r="E25" s="249"/>
      <c r="F25" s="249"/>
      <c r="G25" s="249"/>
      <c r="H25" s="249"/>
      <c r="I25" s="249"/>
      <c r="J25" s="249"/>
      <c r="K25" s="249"/>
      <c r="L25" s="2"/>
      <c r="M25" s="2"/>
    </row>
    <row r="26" spans="2:13">
      <c r="B26" s="389" t="s">
        <v>521</v>
      </c>
      <c r="C26" s="160" t="s">
        <v>126</v>
      </c>
      <c r="D26" s="365">
        <v>0</v>
      </c>
      <c r="E26" s="399">
        <v>0</v>
      </c>
      <c r="F26" s="399">
        <v>0</v>
      </c>
      <c r="G26" s="399">
        <v>11.765293183118228</v>
      </c>
      <c r="H26" s="399">
        <v>11.701516381730842</v>
      </c>
      <c r="I26" s="399">
        <v>10.9</v>
      </c>
      <c r="J26" s="399">
        <v>10.836172859382454</v>
      </c>
      <c r="K26" s="403">
        <v>9.43991158678236</v>
      </c>
      <c r="L26" s="2"/>
      <c r="M26" s="2"/>
    </row>
    <row r="27" spans="2:13">
      <c r="B27" s="389" t="s">
        <v>8</v>
      </c>
      <c r="C27" s="160" t="s">
        <v>126</v>
      </c>
      <c r="D27" s="365">
        <v>0</v>
      </c>
      <c r="E27" s="399">
        <v>0</v>
      </c>
      <c r="F27" s="399">
        <v>0</v>
      </c>
      <c r="G27" s="399">
        <v>0</v>
      </c>
      <c r="H27" s="399">
        <v>0</v>
      </c>
      <c r="I27" s="399">
        <v>0</v>
      </c>
      <c r="J27" s="399">
        <v>0</v>
      </c>
      <c r="K27" s="403">
        <v>0</v>
      </c>
      <c r="L27" s="36"/>
      <c r="M27" s="36"/>
    </row>
    <row r="28" spans="2:13">
      <c r="B28" s="389" t="s">
        <v>9</v>
      </c>
      <c r="C28" s="160" t="s">
        <v>126</v>
      </c>
      <c r="D28" s="365">
        <v>0</v>
      </c>
      <c r="E28" s="399">
        <v>0</v>
      </c>
      <c r="F28" s="399">
        <v>0</v>
      </c>
      <c r="G28" s="399">
        <v>0</v>
      </c>
      <c r="H28" s="399">
        <v>0</v>
      </c>
      <c r="I28" s="399">
        <v>0</v>
      </c>
      <c r="J28" s="399">
        <v>0</v>
      </c>
      <c r="K28" s="403">
        <v>0</v>
      </c>
      <c r="L28" s="36"/>
      <c r="M28" s="36"/>
    </row>
    <row r="29" spans="2:13">
      <c r="B29" s="389" t="s">
        <v>10</v>
      </c>
      <c r="C29" s="160" t="s">
        <v>126</v>
      </c>
      <c r="D29" s="365">
        <v>0</v>
      </c>
      <c r="E29" s="399">
        <v>0</v>
      </c>
      <c r="F29" s="399">
        <v>0</v>
      </c>
      <c r="G29" s="399">
        <v>0</v>
      </c>
      <c r="H29" s="399">
        <v>0</v>
      </c>
      <c r="I29" s="399">
        <v>0</v>
      </c>
      <c r="J29" s="399">
        <v>0</v>
      </c>
      <c r="K29" s="403">
        <v>0</v>
      </c>
      <c r="L29" s="36"/>
      <c r="M29" s="36"/>
    </row>
    <row r="30" spans="2:13">
      <c r="B30" s="389" t="s">
        <v>541</v>
      </c>
      <c r="C30" s="160" t="s">
        <v>126</v>
      </c>
      <c r="D30" s="365">
        <v>0</v>
      </c>
      <c r="E30" s="399">
        <v>0</v>
      </c>
      <c r="F30" s="399">
        <v>0</v>
      </c>
      <c r="G30" s="399">
        <v>-9.7518340993969446</v>
      </c>
      <c r="H30" s="399">
        <v>-5.3491329926277427</v>
      </c>
      <c r="I30" s="399">
        <v>-1.74</v>
      </c>
      <c r="J30" s="399">
        <v>0</v>
      </c>
      <c r="K30" s="403">
        <v>0</v>
      </c>
    </row>
    <row r="31" spans="2:13">
      <c r="B31" s="389" t="s">
        <v>542</v>
      </c>
      <c r="C31" s="160" t="s">
        <v>126</v>
      </c>
      <c r="D31" s="365">
        <v>42.383737914691942</v>
      </c>
      <c r="E31" s="399">
        <v>-6.4196</v>
      </c>
      <c r="F31" s="399">
        <v>-28.08</v>
      </c>
      <c r="G31" s="399">
        <v>-317.45317610847292</v>
      </c>
      <c r="H31" s="399">
        <v>-309.37730910158666</v>
      </c>
      <c r="I31" s="399">
        <v>-301.32</v>
      </c>
      <c r="J31" s="399">
        <v>-293.34911079944959</v>
      </c>
      <c r="K31" s="403">
        <v>-282.05055206829348</v>
      </c>
    </row>
    <row r="32" spans="2:13" ht="12.75" customHeight="1">
      <c r="B32" s="389" t="s">
        <v>540</v>
      </c>
      <c r="C32" s="160" t="s">
        <v>126</v>
      </c>
      <c r="D32" s="365">
        <v>-50.673887440758293</v>
      </c>
      <c r="E32" s="399">
        <v>-49.605999999999995</v>
      </c>
      <c r="F32" s="399">
        <v>-50.309999999999995</v>
      </c>
      <c r="G32" s="399">
        <v>-40.008260430827079</v>
      </c>
      <c r="H32" s="399">
        <v>-40.910809477124488</v>
      </c>
      <c r="I32" s="399">
        <v>-41.91</v>
      </c>
      <c r="J32" s="399">
        <v>-41.91</v>
      </c>
      <c r="K32" s="403">
        <v>-41.91</v>
      </c>
    </row>
    <row r="33" spans="2:12">
      <c r="B33" s="389" t="s">
        <v>543</v>
      </c>
      <c r="C33" s="160" t="s">
        <v>126</v>
      </c>
      <c r="D33" s="365">
        <v>0</v>
      </c>
      <c r="E33" s="399">
        <v>0</v>
      </c>
      <c r="F33" s="399">
        <v>0</v>
      </c>
      <c r="G33" s="399">
        <v>0</v>
      </c>
      <c r="H33" s="399">
        <v>-5.5225772400000004</v>
      </c>
      <c r="I33" s="399">
        <v>-34.600521999999998</v>
      </c>
      <c r="J33" s="399">
        <v>0</v>
      </c>
      <c r="K33" s="403">
        <v>0</v>
      </c>
    </row>
    <row r="34" spans="2:12">
      <c r="B34" s="389" t="s">
        <v>544</v>
      </c>
      <c r="C34" s="160" t="s">
        <v>126</v>
      </c>
      <c r="D34" s="365">
        <v>57.643347403791466</v>
      </c>
      <c r="E34" s="399">
        <v>34.432400000000001</v>
      </c>
      <c r="F34" s="399">
        <v>26.325000000000003</v>
      </c>
      <c r="G34" s="399">
        <v>0</v>
      </c>
      <c r="H34" s="399">
        <v>0</v>
      </c>
      <c r="I34" s="399">
        <v>27.848261999999998</v>
      </c>
      <c r="J34" s="399">
        <v>38.809537275921521</v>
      </c>
      <c r="K34" s="403">
        <v>50.647632182979216</v>
      </c>
    </row>
    <row r="35" spans="2:12">
      <c r="B35" s="389" t="s">
        <v>545</v>
      </c>
      <c r="C35" s="160" t="s">
        <v>126</v>
      </c>
      <c r="D35" s="365">
        <v>0</v>
      </c>
      <c r="E35" s="399">
        <v>0</v>
      </c>
      <c r="F35" s="399">
        <v>0</v>
      </c>
      <c r="G35" s="399">
        <v>0</v>
      </c>
      <c r="H35" s="399">
        <v>0</v>
      </c>
      <c r="I35" s="399">
        <v>0</v>
      </c>
      <c r="J35" s="399">
        <v>0</v>
      </c>
      <c r="K35" s="403">
        <v>0</v>
      </c>
    </row>
    <row r="36" spans="2:12">
      <c r="B36" s="389" t="s">
        <v>546</v>
      </c>
      <c r="C36" s="160" t="s">
        <v>126</v>
      </c>
      <c r="D36" s="365">
        <v>-299</v>
      </c>
      <c r="E36" s="399">
        <v>-430</v>
      </c>
      <c r="F36" s="399">
        <v>-332</v>
      </c>
      <c r="G36" s="399">
        <v>0</v>
      </c>
      <c r="H36" s="399">
        <v>0</v>
      </c>
      <c r="I36" s="399">
        <v>0</v>
      </c>
      <c r="J36" s="399">
        <v>0</v>
      </c>
      <c r="K36" s="403">
        <v>0</v>
      </c>
    </row>
    <row r="37" spans="2:12">
      <c r="B37" s="389" t="s">
        <v>547</v>
      </c>
      <c r="C37" s="160" t="s">
        <v>126</v>
      </c>
      <c r="D37" s="365">
        <v>-4163.6968149733411</v>
      </c>
      <c r="E37" s="399">
        <v>-4076.9278000000013</v>
      </c>
      <c r="F37" s="399">
        <v>-4023.1020000000003</v>
      </c>
      <c r="G37" s="399">
        <v>-4622.6564073944928</v>
      </c>
      <c r="H37" s="399">
        <v>-4791.7953162483109</v>
      </c>
      <c r="I37" s="399">
        <v>-4990.1558105487347</v>
      </c>
      <c r="J37" s="399">
        <v>-5183.5115501732462</v>
      </c>
      <c r="K37" s="403">
        <v>-4684.3613984349095</v>
      </c>
    </row>
    <row r="38" spans="2:12">
      <c r="B38" s="389" t="s">
        <v>350</v>
      </c>
      <c r="C38" s="160" t="s">
        <v>126</v>
      </c>
      <c r="D38" s="365">
        <v>0</v>
      </c>
      <c r="E38" s="399">
        <v>0</v>
      </c>
      <c r="F38" s="399">
        <v>0</v>
      </c>
      <c r="G38" s="399">
        <v>0</v>
      </c>
      <c r="H38" s="399">
        <v>0</v>
      </c>
      <c r="I38" s="399">
        <v>0</v>
      </c>
      <c r="J38" s="399">
        <v>0</v>
      </c>
      <c r="K38" s="403">
        <v>0</v>
      </c>
    </row>
    <row r="39" spans="2:12">
      <c r="B39" s="389" t="s">
        <v>351</v>
      </c>
      <c r="C39" s="160" t="s">
        <v>126</v>
      </c>
      <c r="D39" s="365">
        <v>0</v>
      </c>
      <c r="E39" s="399">
        <v>0</v>
      </c>
      <c r="F39" s="399">
        <v>0</v>
      </c>
      <c r="G39" s="399">
        <v>0</v>
      </c>
      <c r="H39" s="399">
        <v>0</v>
      </c>
      <c r="I39" s="399">
        <v>0</v>
      </c>
      <c r="J39" s="399">
        <v>0</v>
      </c>
      <c r="K39" s="403">
        <v>0</v>
      </c>
    </row>
    <row r="40" spans="2:12">
      <c r="B40" s="389" t="s">
        <v>352</v>
      </c>
      <c r="C40" s="160" t="s">
        <v>126</v>
      </c>
      <c r="D40" s="365">
        <v>0</v>
      </c>
      <c r="E40" s="399">
        <v>0</v>
      </c>
      <c r="F40" s="399">
        <v>0</v>
      </c>
      <c r="G40" s="399">
        <v>0</v>
      </c>
      <c r="H40" s="399">
        <v>0</v>
      </c>
      <c r="I40" s="399">
        <v>0</v>
      </c>
      <c r="J40" s="399">
        <v>0</v>
      </c>
      <c r="K40" s="403">
        <v>0</v>
      </c>
    </row>
    <row r="41" spans="2:12">
      <c r="B41" s="389" t="s">
        <v>353</v>
      </c>
      <c r="C41" s="160" t="s">
        <v>126</v>
      </c>
      <c r="D41" s="400">
        <v>6.0000000000400178E-2</v>
      </c>
      <c r="E41" s="401">
        <v>-0.72999999999865395</v>
      </c>
      <c r="F41" s="401">
        <v>0</v>
      </c>
      <c r="G41" s="401">
        <v>-3.0615149928053143E-2</v>
      </c>
      <c r="H41" s="401">
        <v>5.9999850000167498E-2</v>
      </c>
      <c r="I41" s="401">
        <v>0</v>
      </c>
      <c r="J41" s="401">
        <v>0</v>
      </c>
      <c r="K41" s="404">
        <v>0</v>
      </c>
    </row>
    <row r="42" spans="2:12">
      <c r="B42" s="208" t="s">
        <v>232</v>
      </c>
      <c r="C42" s="160" t="s">
        <v>126</v>
      </c>
      <c r="D42" s="720">
        <v>891.71638290438386</v>
      </c>
      <c r="E42" s="720">
        <v>873.7489999999998</v>
      </c>
      <c r="F42" s="720">
        <v>861.83300000000008</v>
      </c>
      <c r="G42" s="720">
        <v>1013.8649999999998</v>
      </c>
      <c r="H42" s="720">
        <v>1056.7204927488674</v>
      </c>
      <c r="I42" s="720">
        <v>1096.6374095981437</v>
      </c>
      <c r="J42" s="720">
        <v>1135.720203488625</v>
      </c>
      <c r="K42" s="720">
        <v>1022.3549823991525</v>
      </c>
    </row>
    <row r="43" spans="2:12">
      <c r="B43" s="390" t="s">
        <v>304</v>
      </c>
      <c r="C43" s="160" t="s">
        <v>126</v>
      </c>
      <c r="D43" s="721"/>
      <c r="E43" s="722"/>
      <c r="F43" s="722"/>
      <c r="G43" s="723"/>
      <c r="H43" s="723"/>
      <c r="I43" s="723"/>
      <c r="J43" s="723">
        <v>23.48236449607807</v>
      </c>
      <c r="K43" s="723">
        <v>177.33430946300652</v>
      </c>
    </row>
    <row r="44" spans="2:12">
      <c r="B44" s="364" t="s">
        <v>425</v>
      </c>
      <c r="C44" s="160" t="s">
        <v>126</v>
      </c>
      <c r="D44" s="97">
        <v>891.71638290438386</v>
      </c>
      <c r="E44" s="98">
        <v>873.7489999999998</v>
      </c>
      <c r="F44" s="98">
        <v>861.83300000000008</v>
      </c>
      <c r="G44" s="98">
        <v>1013.8649999999998</v>
      </c>
      <c r="H44" s="98">
        <v>1056.7204927488674</v>
      </c>
      <c r="I44" s="98">
        <v>1096.6374095981437</v>
      </c>
      <c r="J44" s="98">
        <v>1159.2025679847031</v>
      </c>
      <c r="K44" s="99">
        <v>1199.6892918621591</v>
      </c>
    </row>
    <row r="45" spans="2:12">
      <c r="D45" s="235" t="s">
        <v>581</v>
      </c>
      <c r="E45" s="236" t="s">
        <v>581</v>
      </c>
      <c r="F45" s="236" t="s">
        <v>581</v>
      </c>
      <c r="G45" s="236" t="s">
        <v>581</v>
      </c>
      <c r="H45" s="236" t="s">
        <v>581</v>
      </c>
      <c r="I45" s="236" t="s">
        <v>581</v>
      </c>
      <c r="J45" s="236" t="s">
        <v>581</v>
      </c>
      <c r="K45" s="237" t="s">
        <v>581</v>
      </c>
    </row>
    <row r="47" spans="2:12">
      <c r="B47" s="832" t="s">
        <v>426</v>
      </c>
      <c r="C47" s="160" t="s">
        <v>126</v>
      </c>
      <c r="D47" s="847">
        <v>747.02585601802502</v>
      </c>
      <c r="E47" s="98">
        <v>891.71638290438386</v>
      </c>
      <c r="F47" s="98">
        <v>873.7489999999998</v>
      </c>
      <c r="G47" s="98">
        <v>861.83300000000008</v>
      </c>
      <c r="H47" s="98">
        <v>1013.8649999999998</v>
      </c>
      <c r="I47" s="98">
        <v>1056.7204927488674</v>
      </c>
      <c r="J47" s="98">
        <v>1096.6374095981437</v>
      </c>
      <c r="K47" s="99">
        <v>1159.2025679847031</v>
      </c>
      <c r="L47" s="831"/>
    </row>
    <row r="48" spans="2:12">
      <c r="B48" s="832" t="s">
        <v>427</v>
      </c>
      <c r="C48" s="160" t="s">
        <v>126</v>
      </c>
      <c r="D48" s="603">
        <v>891.71638290438386</v>
      </c>
      <c r="E48" s="604">
        <v>873.7489999999998</v>
      </c>
      <c r="F48" s="604">
        <v>861.83300000000008</v>
      </c>
      <c r="G48" s="604">
        <v>1013.8649999999998</v>
      </c>
      <c r="H48" s="604">
        <v>1056.7204927488674</v>
      </c>
      <c r="I48" s="604">
        <v>1096.6374095981437</v>
      </c>
      <c r="J48" s="604">
        <v>1159.2025679847031</v>
      </c>
      <c r="K48" s="846">
        <v>1199.6892918621591</v>
      </c>
      <c r="L48" s="831"/>
    </row>
    <row r="49" spans="2:13">
      <c r="D49" s="23"/>
      <c r="E49" s="23"/>
      <c r="F49" s="23"/>
      <c r="G49" s="23"/>
      <c r="H49" s="23"/>
      <c r="I49" s="23"/>
      <c r="J49" s="23"/>
      <c r="K49" s="23"/>
    </row>
    <row r="50" spans="2:13">
      <c r="B50" s="14" t="s">
        <v>122</v>
      </c>
    </row>
    <row r="51" spans="2:13">
      <c r="B51" t="s">
        <v>123</v>
      </c>
      <c r="C51" s="505" t="s">
        <v>7</v>
      </c>
      <c r="D51" s="499">
        <v>0</v>
      </c>
      <c r="E51" s="500">
        <v>0</v>
      </c>
      <c r="F51" s="500">
        <v>0</v>
      </c>
      <c r="G51" s="500">
        <v>0</v>
      </c>
      <c r="H51" s="500">
        <v>0</v>
      </c>
      <c r="I51" s="500">
        <v>0</v>
      </c>
      <c r="J51" s="500">
        <v>0</v>
      </c>
      <c r="K51" s="501">
        <v>0</v>
      </c>
    </row>
    <row r="52" spans="2:13">
      <c r="B52" t="s">
        <v>124</v>
      </c>
      <c r="C52" s="505" t="s">
        <v>7</v>
      </c>
      <c r="D52" s="509">
        <v>1</v>
      </c>
      <c r="E52" s="510">
        <v>1</v>
      </c>
      <c r="F52" s="510">
        <v>1</v>
      </c>
      <c r="G52" s="510">
        <v>1</v>
      </c>
      <c r="H52" s="510">
        <v>1</v>
      </c>
      <c r="I52" s="510">
        <v>1</v>
      </c>
      <c r="J52" s="510">
        <v>1</v>
      </c>
      <c r="K52" s="511">
        <v>1</v>
      </c>
    </row>
    <row r="53" spans="2:13">
      <c r="C53" s="831"/>
      <c r="D53" s="831"/>
      <c r="E53" s="831"/>
      <c r="F53" s="831"/>
      <c r="G53" s="831"/>
      <c r="H53" s="831"/>
      <c r="I53" s="831"/>
      <c r="J53" s="831"/>
      <c r="K53" s="831"/>
      <c r="L53" s="831"/>
    </row>
    <row r="54" spans="2:13">
      <c r="B54" s="209" t="s">
        <v>449</v>
      </c>
      <c r="C54" s="279" t="s">
        <v>126</v>
      </c>
      <c r="D54" s="724">
        <v>819.37111946120444</v>
      </c>
      <c r="E54" s="725">
        <v>882.73269145219183</v>
      </c>
      <c r="F54" s="725">
        <v>867.79099999999994</v>
      </c>
      <c r="G54" s="725">
        <v>937.84899999999993</v>
      </c>
      <c r="H54" s="725">
        <v>1035.2927463744336</v>
      </c>
      <c r="I54" s="725">
        <v>1076.6789511735055</v>
      </c>
      <c r="J54" s="725">
        <v>1127.9199887914233</v>
      </c>
      <c r="K54" s="726">
        <v>1179.4459299234311</v>
      </c>
    </row>
    <row r="55" spans="2:13">
      <c r="B55" s="209" t="s">
        <v>269</v>
      </c>
      <c r="C55" s="160" t="s">
        <v>126</v>
      </c>
      <c r="D55" s="714">
        <v>713.54570672626141</v>
      </c>
      <c r="E55" s="715">
        <v>652.14339721623469</v>
      </c>
      <c r="F55" s="715">
        <v>678.0330020069996</v>
      </c>
      <c r="G55" s="715">
        <v>656.45266329461697</v>
      </c>
      <c r="H55" s="715">
        <v>620.25530118323832</v>
      </c>
      <c r="I55" s="715">
        <v>632.54930939593351</v>
      </c>
      <c r="J55" s="715">
        <v>641.69661253416712</v>
      </c>
      <c r="K55" s="716">
        <v>660.84512394885223</v>
      </c>
    </row>
    <row r="56" spans="2:13">
      <c r="B56" s="209" t="s">
        <v>497</v>
      </c>
      <c r="C56" s="160" t="s">
        <v>126</v>
      </c>
      <c r="D56" s="884">
        <v>1532.9168261874659</v>
      </c>
      <c r="E56" s="884">
        <v>1534.8760886684265</v>
      </c>
      <c r="F56" s="884">
        <v>1545.8240020069995</v>
      </c>
      <c r="G56" s="884">
        <v>1594.3016632946169</v>
      </c>
      <c r="H56" s="884">
        <v>1655.5480475576719</v>
      </c>
      <c r="I56" s="884">
        <v>1709.228260569439</v>
      </c>
      <c r="J56" s="884">
        <v>1769.6166013255904</v>
      </c>
      <c r="K56" s="884">
        <v>1840.2910538722833</v>
      </c>
    </row>
    <row r="57" spans="2:13">
      <c r="B57" s="209" t="s">
        <v>233</v>
      </c>
      <c r="C57" s="160" t="s">
        <v>7</v>
      </c>
      <c r="D57" s="240">
        <v>0.53451766297005898</v>
      </c>
      <c r="E57" s="241">
        <v>0.57511658300573421</v>
      </c>
      <c r="F57" s="241">
        <v>0.56137762052686158</v>
      </c>
      <c r="G57" s="241">
        <v>0.58825065644223151</v>
      </c>
      <c r="H57" s="241">
        <v>0.62534744787488183</v>
      </c>
      <c r="I57" s="241">
        <v>0.62992110299814719</v>
      </c>
      <c r="J57" s="241">
        <v>0.63738099424842487</v>
      </c>
      <c r="K57" s="242">
        <v>0.64090184399998984</v>
      </c>
    </row>
    <row r="58" spans="2:13">
      <c r="B58" s="209" t="s">
        <v>113</v>
      </c>
      <c r="C58" s="160" t="s">
        <v>7</v>
      </c>
      <c r="D58" s="885">
        <v>0.65</v>
      </c>
      <c r="E58" s="886">
        <v>0.65</v>
      </c>
      <c r="F58" s="886">
        <v>0.65</v>
      </c>
      <c r="G58" s="886">
        <v>0.65</v>
      </c>
      <c r="H58" s="886">
        <v>0.65</v>
      </c>
      <c r="I58" s="886">
        <v>0.65</v>
      </c>
      <c r="J58" s="886">
        <v>0.65</v>
      </c>
      <c r="K58" s="887">
        <v>0.65</v>
      </c>
    </row>
    <row r="59" spans="2:13">
      <c r="B59" s="209" t="s">
        <v>234</v>
      </c>
      <c r="C59" s="160" t="s">
        <v>7</v>
      </c>
      <c r="D59" s="245">
        <v>-0.11548233702994104</v>
      </c>
      <c r="E59" s="246">
        <v>-7.4883416994265817E-2</v>
      </c>
      <c r="F59" s="246">
        <v>-8.8622379473138446E-2</v>
      </c>
      <c r="G59" s="246">
        <v>-6.174934355776851E-2</v>
      </c>
      <c r="H59" s="246">
        <v>-2.4652552125118188E-2</v>
      </c>
      <c r="I59" s="246">
        <v>-2.0078897001852836E-2</v>
      </c>
      <c r="J59" s="246">
        <v>-1.2619005751575152E-2</v>
      </c>
      <c r="K59" s="247">
        <v>-9.0981560000101824E-3</v>
      </c>
    </row>
    <row r="61" spans="2:13">
      <c r="B61" s="209" t="s">
        <v>504</v>
      </c>
      <c r="C61" s="163" t="s">
        <v>182</v>
      </c>
      <c r="D61" s="888">
        <v>686.97394409805156</v>
      </c>
      <c r="E61" s="718">
        <v>728.31153433194675</v>
      </c>
      <c r="F61" s="718">
        <v>707.86800111699142</v>
      </c>
      <c r="G61" s="718">
        <v>747.51394099547554</v>
      </c>
      <c r="H61" s="718">
        <v>798.97016235764056</v>
      </c>
      <c r="I61" s="718">
        <v>807.15587035400165</v>
      </c>
      <c r="J61" s="718">
        <v>824.16359645461216</v>
      </c>
      <c r="K61" s="719">
        <v>840.34494120918964</v>
      </c>
      <c r="M61" s="340"/>
    </row>
    <row r="62" spans="2:13">
      <c r="B62" s="209" t="s">
        <v>502</v>
      </c>
      <c r="C62" s="163" t="s">
        <v>182</v>
      </c>
      <c r="D62" s="684">
        <v>598.24821354004393</v>
      </c>
      <c r="E62" s="685">
        <v>538.06046023925671</v>
      </c>
      <c r="F62" s="685">
        <v>553.08002251930236</v>
      </c>
      <c r="G62" s="685">
        <v>523.22657209885085</v>
      </c>
      <c r="H62" s="685">
        <v>478.67183501962671</v>
      </c>
      <c r="I62" s="685">
        <v>474.20439287943339</v>
      </c>
      <c r="J62" s="685">
        <v>468.88342548621955</v>
      </c>
      <c r="K62" s="686">
        <v>470.84638875241205</v>
      </c>
      <c r="M62" s="340"/>
    </row>
    <row r="63" spans="2:13">
      <c r="B63" s="209" t="s">
        <v>503</v>
      </c>
      <c r="C63" s="163" t="s">
        <v>182</v>
      </c>
      <c r="D63" s="883">
        <v>1285.2221576380955</v>
      </c>
      <c r="E63" s="883">
        <v>1266.3719945712035</v>
      </c>
      <c r="F63" s="883">
        <v>1260.9480236362938</v>
      </c>
      <c r="G63" s="883">
        <v>1270.7405130943264</v>
      </c>
      <c r="H63" s="883">
        <v>1277.6419973772672</v>
      </c>
      <c r="I63" s="883">
        <v>1281.360263233435</v>
      </c>
      <c r="J63" s="883">
        <v>1293.0470219408317</v>
      </c>
      <c r="K63" s="883">
        <v>1311.1913299616017</v>
      </c>
    </row>
    <row r="64" spans="2:13">
      <c r="B64" s="209" t="s">
        <v>233</v>
      </c>
      <c r="C64" s="160" t="s">
        <v>7</v>
      </c>
      <c r="D64" s="240">
        <v>0.53451766297005898</v>
      </c>
      <c r="E64" s="241">
        <v>0.57511658300573421</v>
      </c>
      <c r="F64" s="241">
        <v>0.56137762052686158</v>
      </c>
      <c r="G64" s="241">
        <v>0.58825065644223151</v>
      </c>
      <c r="H64" s="241">
        <v>0.62534744787488183</v>
      </c>
      <c r="I64" s="241">
        <v>0.62992110299814719</v>
      </c>
      <c r="J64" s="241">
        <v>0.63738099424842487</v>
      </c>
      <c r="K64" s="242">
        <v>0.64090184399998984</v>
      </c>
    </row>
    <row r="65" spans="2:11">
      <c r="B65" s="209" t="s">
        <v>113</v>
      </c>
      <c r="C65" s="160" t="s">
        <v>7</v>
      </c>
      <c r="D65" s="885">
        <v>0.65</v>
      </c>
      <c r="E65" s="886">
        <v>0.65</v>
      </c>
      <c r="F65" s="886">
        <v>0.65</v>
      </c>
      <c r="G65" s="886">
        <v>0.65</v>
      </c>
      <c r="H65" s="886">
        <v>0.65</v>
      </c>
      <c r="I65" s="886">
        <v>0.65</v>
      </c>
      <c r="J65" s="886">
        <v>0.65</v>
      </c>
      <c r="K65" s="887">
        <v>0.65</v>
      </c>
    </row>
    <row r="66" spans="2:11">
      <c r="B66" s="209" t="s">
        <v>234</v>
      </c>
      <c r="C66" s="160" t="s">
        <v>7</v>
      </c>
      <c r="D66" s="245">
        <v>-0.11548233702994104</v>
      </c>
      <c r="E66" s="246">
        <v>-7.4883416994265817E-2</v>
      </c>
      <c r="F66" s="246">
        <v>-8.8622379473138446E-2</v>
      </c>
      <c r="G66" s="246">
        <v>-6.174934355776851E-2</v>
      </c>
      <c r="H66" s="246">
        <v>-2.4652552125118188E-2</v>
      </c>
      <c r="I66" s="246">
        <v>-2.0078897001852836E-2</v>
      </c>
      <c r="J66" s="246">
        <v>-1.2619005751575152E-2</v>
      </c>
      <c r="K66" s="247">
        <v>-9.0981560000101824E-3</v>
      </c>
    </row>
  </sheetData>
  <conditionalFormatting sqref="D6:K6">
    <cfRule type="expression" dxfId="34" priority="18">
      <formula>AND(D$5="Actuals",E$5="Forecast")</formula>
    </cfRule>
  </conditionalFormatting>
  <conditionalFormatting sqref="D5:K5">
    <cfRule type="expression" dxfId="33" priority="7">
      <formula>AND(D$5="Actuals",E$5="Forecast")</formula>
    </cfRule>
  </conditionalFormatting>
  <pageMargins left="0.70866141732283472" right="0.70866141732283472" top="0.74803149606299213" bottom="0.74803149606299213" header="0.31496062992125984" footer="0.31496062992125984"/>
  <pageSetup paperSize="8" scale="8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100.1171875" customWidth="1"/>
    <col min="3" max="3" width="14.1171875" style="207" customWidth="1"/>
    <col min="4" max="11" width="11.1171875" customWidth="1"/>
    <col min="12" max="12" width="5" customWidth="1"/>
    <col min="14" max="14" width="9" style="222"/>
  </cols>
  <sheetData>
    <row r="1" spans="1:14" s="32" customFormat="1" ht="20.65">
      <c r="A1" s="381" t="s">
        <v>118</v>
      </c>
      <c r="B1" s="123"/>
      <c r="C1" s="420"/>
      <c r="D1" s="123"/>
      <c r="E1" s="123"/>
      <c r="F1" s="123"/>
      <c r="G1" s="123"/>
      <c r="H1" s="123"/>
      <c r="I1" s="131"/>
      <c r="J1" s="131"/>
      <c r="K1" s="132"/>
      <c r="L1" s="382"/>
      <c r="N1" s="221"/>
    </row>
    <row r="2" spans="1:14" s="32" customFormat="1" ht="20.65">
      <c r="A2" s="126" t="s">
        <v>53</v>
      </c>
      <c r="B2" s="30"/>
      <c r="C2" s="230"/>
      <c r="D2" s="30"/>
      <c r="E2" s="30"/>
      <c r="F2" s="30"/>
      <c r="G2" s="30"/>
      <c r="H2" s="30"/>
      <c r="I2" s="27"/>
      <c r="J2" s="27"/>
      <c r="K2" s="27"/>
      <c r="L2" s="127"/>
      <c r="N2" s="221"/>
    </row>
    <row r="3" spans="1:14" s="32" customFormat="1" ht="20.65">
      <c r="A3" s="272">
        <v>2019</v>
      </c>
      <c r="B3" s="273"/>
      <c r="C3" s="421"/>
      <c r="D3" s="273"/>
      <c r="E3" s="273"/>
      <c r="F3" s="273"/>
      <c r="G3" s="273"/>
      <c r="H3" s="273"/>
      <c r="I3" s="266"/>
      <c r="J3" s="266"/>
      <c r="K3" s="266"/>
      <c r="L3" s="274"/>
      <c r="N3" s="221"/>
    </row>
    <row r="4" spans="1:14" s="2" customFormat="1" ht="12.75" customHeight="1">
      <c r="C4" s="1"/>
      <c r="N4" s="134"/>
    </row>
    <row r="5" spans="1:14" s="2" customFormat="1">
      <c r="B5" s="39"/>
      <c r="C5" s="231"/>
      <c r="D5" s="409" t="s">
        <v>576</v>
      </c>
      <c r="E5" s="410" t="s">
        <v>576</v>
      </c>
      <c r="F5" s="410" t="s">
        <v>576</v>
      </c>
      <c r="G5" s="410" t="s">
        <v>576</v>
      </c>
      <c r="H5" s="410" t="s">
        <v>576</v>
      </c>
      <c r="I5" s="410" t="s">
        <v>576</v>
      </c>
      <c r="J5" s="410" t="s">
        <v>577</v>
      </c>
      <c r="K5" s="411" t="s">
        <v>577</v>
      </c>
      <c r="N5" s="134"/>
    </row>
    <row r="6" spans="1:14" s="2" customFormat="1">
      <c r="C6" s="1"/>
      <c r="D6" s="119">
        <v>2014</v>
      </c>
      <c r="E6" s="120">
        <v>2015</v>
      </c>
      <c r="F6" s="120">
        <v>2016</v>
      </c>
      <c r="G6" s="120">
        <v>2017</v>
      </c>
      <c r="H6" s="120">
        <v>2018</v>
      </c>
      <c r="I6" s="120">
        <v>2019</v>
      </c>
      <c r="J6" s="120">
        <v>2020</v>
      </c>
      <c r="K6" s="203">
        <v>2021</v>
      </c>
      <c r="N6" s="134"/>
    </row>
    <row r="7" spans="1:14" s="2" customFormat="1">
      <c r="A7" s="36"/>
      <c r="B7" s="36"/>
      <c r="C7" s="338"/>
      <c r="D7" s="454"/>
      <c r="E7" s="454"/>
      <c r="F7" s="454"/>
      <c r="G7" s="454"/>
      <c r="H7" s="454"/>
      <c r="I7" s="454"/>
      <c r="J7" s="454"/>
      <c r="K7" s="454"/>
      <c r="L7" s="36"/>
      <c r="M7" s="36"/>
      <c r="N7" s="234"/>
    </row>
    <row r="8" spans="1:14" s="2" customFormat="1">
      <c r="B8" s="12" t="s">
        <v>321</v>
      </c>
      <c r="N8" s="134"/>
    </row>
    <row r="9" spans="1:14" s="2" customFormat="1">
      <c r="B9" s="388" t="s">
        <v>320</v>
      </c>
      <c r="C9" s="388"/>
      <c r="D9" s="388"/>
      <c r="E9" s="388"/>
      <c r="F9" s="388"/>
      <c r="G9" s="388"/>
      <c r="H9" s="388"/>
      <c r="I9" s="388"/>
      <c r="J9" s="388"/>
      <c r="K9" s="388"/>
      <c r="L9" s="388"/>
      <c r="N9" s="134"/>
    </row>
    <row r="10" spans="1:14" s="36" customFormat="1">
      <c r="B10" s="453"/>
      <c r="C10" s="453"/>
      <c r="D10" s="453"/>
      <c r="E10" s="453"/>
      <c r="F10" s="453"/>
      <c r="G10" s="453"/>
      <c r="H10" s="453"/>
      <c r="I10" s="453"/>
      <c r="J10" s="453"/>
      <c r="K10" s="453"/>
      <c r="L10" s="453"/>
      <c r="N10" s="234"/>
    </row>
    <row r="11" spans="1:14" s="2" customFormat="1">
      <c r="B11" s="209" t="s">
        <v>319</v>
      </c>
      <c r="C11" s="219" t="s">
        <v>182</v>
      </c>
      <c r="D11" s="727">
        <v>1304.6513095929567</v>
      </c>
      <c r="E11" s="727">
        <v>1294.7779449494478</v>
      </c>
      <c r="F11" s="727">
        <v>1298.5808282076514</v>
      </c>
      <c r="G11" s="727">
        <v>1304.7023359194818</v>
      </c>
      <c r="H11" s="727">
        <v>1309.7783888129943</v>
      </c>
      <c r="I11" s="727">
        <v>1322.2672929189564</v>
      </c>
      <c r="J11" s="727">
        <v>1333.3281410432639</v>
      </c>
      <c r="K11" s="727">
        <v>1341.1632973649848</v>
      </c>
      <c r="N11" s="134"/>
    </row>
    <row r="12" spans="1:14" s="2" customFormat="1">
      <c r="N12" s="134"/>
    </row>
    <row r="13" spans="1:14" s="2" customFormat="1">
      <c r="B13" s="12" t="s">
        <v>322</v>
      </c>
      <c r="C13" s="1"/>
      <c r="D13" s="1"/>
      <c r="E13" s="1"/>
      <c r="F13" s="1"/>
      <c r="G13" s="1"/>
      <c r="H13" s="1"/>
      <c r="I13" s="1"/>
      <c r="J13" s="1"/>
      <c r="K13" s="1"/>
      <c r="N13" s="134"/>
    </row>
    <row r="14" spans="1:14" s="2" customFormat="1">
      <c r="B14" s="388" t="s">
        <v>344</v>
      </c>
      <c r="C14" s="339"/>
      <c r="D14" s="339"/>
      <c r="E14" s="339"/>
      <c r="F14" s="339"/>
      <c r="G14" s="339"/>
      <c r="H14" s="339"/>
      <c r="I14" s="339"/>
      <c r="J14" s="339"/>
      <c r="K14" s="339"/>
      <c r="L14" s="307"/>
      <c r="N14" s="134"/>
    </row>
    <row r="15" spans="1:14" s="36" customFormat="1">
      <c r="B15" s="453"/>
      <c r="C15" s="338"/>
      <c r="D15" s="338"/>
      <c r="E15" s="338"/>
      <c r="F15" s="338"/>
      <c r="G15" s="338"/>
      <c r="H15" s="338"/>
      <c r="I15" s="338"/>
      <c r="J15" s="338"/>
      <c r="K15" s="338"/>
      <c r="N15" s="234"/>
    </row>
    <row r="16" spans="1:14" s="2" customFormat="1">
      <c r="B16" s="415" t="s">
        <v>323</v>
      </c>
      <c r="C16" s="219" t="s">
        <v>182</v>
      </c>
      <c r="D16" s="727">
        <v>1321.461445806588</v>
      </c>
      <c r="E16" s="728">
        <v>1301.9772126211981</v>
      </c>
      <c r="F16" s="728">
        <v>1281.388214039526</v>
      </c>
      <c r="G16" s="728">
        <v>1290.1591592582147</v>
      </c>
      <c r="H16" s="728">
        <v>1300.0233139913707</v>
      </c>
      <c r="I16" s="728">
        <v>1302.8099553504724</v>
      </c>
      <c r="J16" s="728">
        <v>1305.0972637494874</v>
      </c>
      <c r="K16" s="610">
        <v>1324.1919915582328</v>
      </c>
      <c r="N16" s="134"/>
    </row>
    <row r="17" spans="2:14" s="2" customFormat="1">
      <c r="B17" s="415" t="s">
        <v>324</v>
      </c>
      <c r="C17" s="219" t="s">
        <v>182</v>
      </c>
      <c r="D17" s="727">
        <v>0</v>
      </c>
      <c r="E17" s="727">
        <v>0</v>
      </c>
      <c r="F17" s="727">
        <v>0</v>
      </c>
      <c r="G17" s="727">
        <v>0</v>
      </c>
      <c r="H17" s="727">
        <v>0</v>
      </c>
      <c r="I17" s="727">
        <v>0</v>
      </c>
      <c r="J17" s="727">
        <v>0</v>
      </c>
      <c r="K17" s="727">
        <v>0</v>
      </c>
      <c r="N17" s="134"/>
    </row>
    <row r="18" spans="2:14" s="2" customFormat="1">
      <c r="B18" s="12" t="s">
        <v>325</v>
      </c>
      <c r="C18" s="219" t="s">
        <v>182</v>
      </c>
      <c r="D18" s="729">
        <v>1321.461445806588</v>
      </c>
      <c r="E18" s="730">
        <v>1301.9772126211981</v>
      </c>
      <c r="F18" s="730">
        <v>1281.388214039526</v>
      </c>
      <c r="G18" s="730">
        <v>1290.1591592582147</v>
      </c>
      <c r="H18" s="730">
        <v>1300.0233139913707</v>
      </c>
      <c r="I18" s="730">
        <v>1302.8099553504724</v>
      </c>
      <c r="J18" s="730">
        <v>1305.0972637494874</v>
      </c>
      <c r="K18" s="731">
        <v>1324.1919915582328</v>
      </c>
      <c r="N18" s="134"/>
    </row>
    <row r="19" spans="2:14" s="2" customFormat="1">
      <c r="B19" s="417" t="s">
        <v>326</v>
      </c>
      <c r="C19" s="219" t="s">
        <v>182</v>
      </c>
      <c r="D19" s="727">
        <v>48.673045000356147</v>
      </c>
      <c r="E19" s="727">
        <v>56.38466776040724</v>
      </c>
      <c r="F19" s="727">
        <v>64.689599180941073</v>
      </c>
      <c r="G19" s="727">
        <v>67.087809679960301</v>
      </c>
      <c r="H19" s="727">
        <v>70.024744891570109</v>
      </c>
      <c r="I19" s="727">
        <v>75.706569326182375</v>
      </c>
      <c r="J19" s="727">
        <v>84.893454489038987</v>
      </c>
      <c r="K19" s="727">
        <v>88.488070532225677</v>
      </c>
      <c r="N19" s="134"/>
    </row>
    <row r="20" spans="2:14" s="2" customFormat="1">
      <c r="B20" s="417" t="s">
        <v>333</v>
      </c>
      <c r="C20" s="219" t="s">
        <v>182</v>
      </c>
      <c r="D20" s="727">
        <v>-2.6565881892053866</v>
      </c>
      <c r="E20" s="727">
        <v>-10.81221162327887</v>
      </c>
      <c r="F20" s="727">
        <v>4.4026939299184562</v>
      </c>
      <c r="G20" s="727">
        <v>3.3825561413712677</v>
      </c>
      <c r="H20" s="727">
        <v>-2.4906145110199418</v>
      </c>
      <c r="I20" s="727">
        <v>-3.442697868570491</v>
      </c>
      <c r="J20" s="727">
        <v>9.5473009643283149</v>
      </c>
      <c r="K20" s="727">
        <v>8.4693696038708595</v>
      </c>
      <c r="N20" s="134"/>
    </row>
    <row r="21" spans="2:14" s="2" customFormat="1">
      <c r="B21" s="416" t="s">
        <v>329</v>
      </c>
      <c r="C21" s="219" t="s">
        <v>182</v>
      </c>
      <c r="D21" s="729">
        <v>46.016456811150761</v>
      </c>
      <c r="E21" s="730">
        <v>45.57245613712837</v>
      </c>
      <c r="F21" s="730">
        <v>69.092293110859529</v>
      </c>
      <c r="G21" s="730">
        <v>70.470365821331569</v>
      </c>
      <c r="H21" s="730">
        <v>67.534130380550167</v>
      </c>
      <c r="I21" s="730">
        <v>72.263871457611884</v>
      </c>
      <c r="J21" s="730">
        <v>94.440755453367302</v>
      </c>
      <c r="K21" s="731">
        <v>96.957440136096537</v>
      </c>
      <c r="N21" s="134"/>
    </row>
    <row r="22" spans="2:14" s="2" customFormat="1">
      <c r="B22" s="417" t="s">
        <v>327</v>
      </c>
      <c r="C22" s="219" t="s">
        <v>182</v>
      </c>
      <c r="D22" s="727">
        <v>-65.5006899965408</v>
      </c>
      <c r="E22" s="727">
        <v>-66.276958553113602</v>
      </c>
      <c r="F22" s="727">
        <v>-60.904381132144437</v>
      </c>
      <c r="G22" s="727">
        <v>-60.984809519782942</v>
      </c>
      <c r="H22" s="727">
        <v>-64.970260272143634</v>
      </c>
      <c r="I22" s="727">
        <v>-70.302130544320775</v>
      </c>
      <c r="J22" s="727">
        <v>-75.81337990313169</v>
      </c>
      <c r="K22" s="727">
        <v>-82.937627498825179</v>
      </c>
      <c r="N22" s="134"/>
    </row>
    <row r="23" spans="2:14" s="2" customFormat="1">
      <c r="B23" s="417" t="s">
        <v>328</v>
      </c>
      <c r="C23" s="219" t="s">
        <v>182</v>
      </c>
      <c r="D23" s="727">
        <v>0</v>
      </c>
      <c r="E23" s="727">
        <v>0.11550383431327305</v>
      </c>
      <c r="F23" s="727">
        <v>0.58303323997350276</v>
      </c>
      <c r="G23" s="727">
        <v>0.37859843160750728</v>
      </c>
      <c r="H23" s="727">
        <v>0.22277125069517467</v>
      </c>
      <c r="I23" s="727">
        <v>0.32556748572386596</v>
      </c>
      <c r="J23" s="727">
        <v>0.46735225850981976</v>
      </c>
      <c r="K23" s="727">
        <v>4.1028195209761975E-2</v>
      </c>
      <c r="N23" s="134"/>
    </row>
    <row r="24" spans="2:14" s="2" customFormat="1">
      <c r="B24" s="416" t="s">
        <v>330</v>
      </c>
      <c r="C24" s="219" t="s">
        <v>182</v>
      </c>
      <c r="D24" s="729">
        <v>-65.5006899965408</v>
      </c>
      <c r="E24" s="730">
        <v>-66.161454718800329</v>
      </c>
      <c r="F24" s="730">
        <v>-60.321347892170934</v>
      </c>
      <c r="G24" s="730">
        <v>-60.606211088175435</v>
      </c>
      <c r="H24" s="730">
        <v>-64.747489021448459</v>
      </c>
      <c r="I24" s="730">
        <v>-69.976563058596909</v>
      </c>
      <c r="J24" s="730">
        <v>-75.34602764462187</v>
      </c>
      <c r="K24" s="731">
        <v>-82.896599303615417</v>
      </c>
      <c r="N24" s="134"/>
    </row>
    <row r="25" spans="2:14" s="2" customFormat="1">
      <c r="B25" s="418" t="s">
        <v>265</v>
      </c>
      <c r="C25" s="219" t="s">
        <v>182</v>
      </c>
      <c r="D25" s="732"/>
      <c r="E25" s="733"/>
      <c r="F25" s="733"/>
      <c r="G25" s="733"/>
      <c r="H25" s="733"/>
      <c r="I25" s="727"/>
      <c r="J25" s="727"/>
      <c r="K25" s="727"/>
      <c r="N25" s="134"/>
    </row>
    <row r="26" spans="2:14" s="2" customFormat="1">
      <c r="B26" s="418" t="s">
        <v>265</v>
      </c>
      <c r="C26" s="219" t="s">
        <v>182</v>
      </c>
      <c r="D26" s="732"/>
      <c r="E26" s="733"/>
      <c r="F26" s="733"/>
      <c r="G26" s="733"/>
      <c r="H26" s="733"/>
      <c r="I26" s="727"/>
      <c r="J26" s="727"/>
      <c r="K26" s="727"/>
      <c r="N26" s="134"/>
    </row>
    <row r="27" spans="2:14" s="2" customFormat="1">
      <c r="B27" s="418" t="s">
        <v>265</v>
      </c>
      <c r="C27" s="219" t="s">
        <v>182</v>
      </c>
      <c r="D27" s="732"/>
      <c r="E27" s="733"/>
      <c r="F27" s="733"/>
      <c r="G27" s="733"/>
      <c r="H27" s="733"/>
      <c r="I27" s="727"/>
      <c r="J27" s="727"/>
      <c r="K27" s="727"/>
      <c r="N27" s="134"/>
    </row>
    <row r="28" spans="2:14" s="2" customFormat="1">
      <c r="B28" s="416" t="s">
        <v>331</v>
      </c>
      <c r="C28" s="219" t="s">
        <v>182</v>
      </c>
      <c r="D28" s="734">
        <v>0</v>
      </c>
      <c r="E28" s="735">
        <v>0</v>
      </c>
      <c r="F28" s="735">
        <v>0</v>
      </c>
      <c r="G28" s="735">
        <v>0</v>
      </c>
      <c r="H28" s="735">
        <v>0</v>
      </c>
      <c r="I28" s="735">
        <v>0</v>
      </c>
      <c r="J28" s="735">
        <v>0</v>
      </c>
      <c r="K28" s="736">
        <v>0</v>
      </c>
      <c r="N28" s="134"/>
    </row>
    <row r="29" spans="2:14" s="2" customFormat="1">
      <c r="B29" s="12" t="s">
        <v>332</v>
      </c>
      <c r="C29" s="219" t="s">
        <v>182</v>
      </c>
      <c r="D29" s="737">
        <v>1301.9772126211981</v>
      </c>
      <c r="E29" s="738">
        <v>1281.388214039526</v>
      </c>
      <c r="F29" s="738">
        <v>1290.1591592582147</v>
      </c>
      <c r="G29" s="738">
        <v>1300.0233139913707</v>
      </c>
      <c r="H29" s="738">
        <v>1302.8099553504724</v>
      </c>
      <c r="I29" s="738">
        <v>1305.0972637494874</v>
      </c>
      <c r="J29" s="738">
        <v>1324.1919915582328</v>
      </c>
      <c r="K29" s="739">
        <v>1338.2528323907138</v>
      </c>
      <c r="N29" s="134"/>
    </row>
    <row r="30" spans="2:14" s="2" customFormat="1">
      <c r="B30" s="12"/>
      <c r="C30" s="219"/>
      <c r="D30" s="219"/>
      <c r="E30" s="219"/>
      <c r="F30" s="219"/>
      <c r="G30" s="219"/>
      <c r="H30" s="219"/>
      <c r="I30" s="219"/>
      <c r="J30" s="219"/>
      <c r="K30" s="219"/>
      <c r="L30" s="219"/>
      <c r="N30" s="134"/>
    </row>
    <row r="31" spans="2:14" s="2" customFormat="1">
      <c r="B31" s="12" t="s">
        <v>500</v>
      </c>
      <c r="C31" s="219" t="s">
        <v>182</v>
      </c>
      <c r="D31" s="737">
        <v>-2.6565881892053866</v>
      </c>
      <c r="E31" s="737">
        <v>-10.696707788965597</v>
      </c>
      <c r="F31" s="737">
        <v>4.985727169891959</v>
      </c>
      <c r="G31" s="737">
        <v>3.761154572978775</v>
      </c>
      <c r="H31" s="737">
        <v>-2.2678432603247671</v>
      </c>
      <c r="I31" s="737">
        <v>-3.117130382846625</v>
      </c>
      <c r="J31" s="737">
        <v>10.014653222838135</v>
      </c>
      <c r="K31" s="737">
        <v>8.5103977990806214</v>
      </c>
      <c r="L31" s="219"/>
      <c r="N31" s="134"/>
    </row>
    <row r="32" spans="2:14" s="2" customFormat="1">
      <c r="B32" s="12" t="s">
        <v>501</v>
      </c>
      <c r="C32" s="219"/>
      <c r="D32" s="538" t="b">
        <v>1</v>
      </c>
      <c r="E32" s="538" t="b">
        <v>1</v>
      </c>
      <c r="F32" s="538" t="b">
        <v>1</v>
      </c>
      <c r="G32" s="538" t="b">
        <v>1</v>
      </c>
      <c r="H32" s="538" t="b">
        <v>1</v>
      </c>
      <c r="I32" s="538" t="b">
        <v>1</v>
      </c>
      <c r="J32" s="538" t="s">
        <v>624</v>
      </c>
      <c r="K32" s="538" t="s">
        <v>624</v>
      </c>
      <c r="L32" s="219"/>
      <c r="N32" s="134"/>
    </row>
    <row r="33" spans="2:14" s="36" customFormat="1">
      <c r="B33" s="52"/>
      <c r="C33" s="502"/>
      <c r="D33" s="503"/>
      <c r="E33" s="503"/>
      <c r="F33" s="503"/>
      <c r="G33" s="503"/>
      <c r="H33" s="503"/>
      <c r="I33" s="503"/>
      <c r="J33" s="503"/>
      <c r="K33" s="503"/>
      <c r="N33" s="234"/>
    </row>
    <row r="34" spans="2:14" s="36" customFormat="1">
      <c r="B34" s="52" t="s">
        <v>40</v>
      </c>
      <c r="C34" s="280"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4"/>
    </row>
    <row r="35" spans="2:14" s="32" customFormat="1">
      <c r="B35" s="38" t="s">
        <v>364</v>
      </c>
      <c r="C35" s="280"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3"/>
      <c r="N35" s="221"/>
    </row>
    <row r="36" spans="2:14" s="32" customFormat="1">
      <c r="B36" s="180" t="s">
        <v>498</v>
      </c>
      <c r="C36" s="280" t="s">
        <v>125</v>
      </c>
      <c r="D36" s="879">
        <v>1.1544860891609932</v>
      </c>
      <c r="E36" s="880"/>
      <c r="F36" s="880"/>
      <c r="G36" s="880"/>
      <c r="H36" s="880"/>
      <c r="I36" s="880"/>
      <c r="J36" s="880"/>
      <c r="K36" s="880"/>
      <c r="L36" s="243"/>
      <c r="N36" s="221"/>
    </row>
    <row r="37" spans="2:14" s="36" customFormat="1">
      <c r="B37" s="52"/>
      <c r="C37" s="502"/>
      <c r="D37" s="503"/>
      <c r="E37" s="503"/>
      <c r="F37" s="503"/>
      <c r="G37" s="503"/>
      <c r="H37" s="503"/>
      <c r="I37" s="503"/>
      <c r="J37" s="503"/>
      <c r="K37" s="503"/>
      <c r="N37" s="234"/>
    </row>
    <row r="38" spans="2:14" s="2" customFormat="1">
      <c r="B38" s="12" t="s">
        <v>332</v>
      </c>
      <c r="C38" s="279" t="s">
        <v>126</v>
      </c>
      <c r="D38" s="737">
        <v>1540.2247958286523</v>
      </c>
      <c r="E38" s="737">
        <v>1529.5273815082007</v>
      </c>
      <c r="F38" s="737">
        <v>1562.1206225057983</v>
      </c>
      <c r="G38" s="737">
        <v>1626.4827040834355</v>
      </c>
      <c r="H38" s="737">
        <v>1684.6133910319083</v>
      </c>
      <c r="I38" s="737">
        <v>1733.8431301069697</v>
      </c>
      <c r="J38" s="737">
        <v>1805.3900725442111</v>
      </c>
      <c r="K38" s="737">
        <v>1875.1920352003556</v>
      </c>
      <c r="N38" s="134"/>
    </row>
    <row r="39" spans="2:14" s="2" customFormat="1">
      <c r="B39" s="12"/>
      <c r="C39" s="219"/>
      <c r="D39" s="219"/>
      <c r="E39" s="219"/>
      <c r="F39" s="219"/>
      <c r="G39" s="219"/>
      <c r="H39" s="219"/>
      <c r="I39" s="219"/>
      <c r="J39" s="219"/>
      <c r="K39" s="219"/>
      <c r="N39" s="134"/>
    </row>
    <row r="40" spans="2:14" s="2" customFormat="1">
      <c r="B40" s="529" t="s">
        <v>335</v>
      </c>
      <c r="C40" s="219" t="s">
        <v>338</v>
      </c>
      <c r="D40" s="433">
        <v>2.92E-2</v>
      </c>
      <c r="E40" s="434">
        <v>2.7199999999999998E-2</v>
      </c>
      <c r="F40" s="434">
        <v>2.5499999999999998E-2</v>
      </c>
      <c r="G40" s="434">
        <v>2.3800000000000002E-2</v>
      </c>
      <c r="H40" s="434">
        <v>2.2200000000000001E-2</v>
      </c>
      <c r="I40" s="434">
        <v>1.9099999999999999E-2</v>
      </c>
      <c r="J40" s="434">
        <v>1.5800000000000002E-2</v>
      </c>
      <c r="K40" s="435">
        <v>1.1399999999999999E-2</v>
      </c>
      <c r="N40" s="134"/>
    </row>
    <row r="41" spans="2:14" s="2" customFormat="1">
      <c r="B41" s="529" t="s">
        <v>336</v>
      </c>
      <c r="C41" s="219" t="s">
        <v>338</v>
      </c>
      <c r="D41" s="436">
        <v>6.7000000000000004E-2</v>
      </c>
      <c r="E41" s="437">
        <v>6.7000000000000004E-2</v>
      </c>
      <c r="F41" s="437">
        <v>6.7000000000000004E-2</v>
      </c>
      <c r="G41" s="437">
        <v>6.7000000000000004E-2</v>
      </c>
      <c r="H41" s="437">
        <v>6.7000000000000004E-2</v>
      </c>
      <c r="I41" s="437">
        <v>6.7000000000000004E-2</v>
      </c>
      <c r="J41" s="437">
        <v>6.7000000000000004E-2</v>
      </c>
      <c r="K41" s="438">
        <v>6.7000000000000004E-2</v>
      </c>
      <c r="N41" s="134"/>
    </row>
    <row r="42" spans="2:14" s="2" customFormat="1">
      <c r="B42" s="529" t="s">
        <v>337</v>
      </c>
      <c r="C42" s="219" t="s">
        <v>7</v>
      </c>
      <c r="D42" s="439">
        <v>0.65</v>
      </c>
      <c r="E42" s="440">
        <v>0.65</v>
      </c>
      <c r="F42" s="440">
        <v>0.65</v>
      </c>
      <c r="G42" s="440">
        <v>0.65</v>
      </c>
      <c r="H42" s="440">
        <v>0.65</v>
      </c>
      <c r="I42" s="440">
        <v>0.65</v>
      </c>
      <c r="J42" s="440">
        <v>0.65</v>
      </c>
      <c r="K42" s="441">
        <v>0.65</v>
      </c>
      <c r="N42" s="134"/>
    </row>
    <row r="43" spans="2:14">
      <c r="B43" s="209" t="s">
        <v>270</v>
      </c>
      <c r="C43" s="419" t="s">
        <v>338</v>
      </c>
      <c r="D43" s="430">
        <v>4.2429999999999995E-2</v>
      </c>
      <c r="E43" s="431">
        <v>4.113E-2</v>
      </c>
      <c r="F43" s="431">
        <v>4.0024999999999998E-2</v>
      </c>
      <c r="G43" s="431">
        <v>3.8919999999999996E-2</v>
      </c>
      <c r="H43" s="431">
        <v>3.7879999999999997E-2</v>
      </c>
      <c r="I43" s="431">
        <v>3.5864999999999994E-2</v>
      </c>
      <c r="J43" s="431">
        <v>3.372E-2</v>
      </c>
      <c r="K43" s="432">
        <v>3.0859999999999999E-2</v>
      </c>
      <c r="L43" s="220"/>
    </row>
    <row r="44" spans="2:14">
      <c r="C44" s="232"/>
      <c r="D44" s="227"/>
      <c r="E44" s="227"/>
      <c r="F44" s="227"/>
      <c r="G44" s="227"/>
      <c r="H44" s="227"/>
      <c r="I44" s="227"/>
      <c r="J44" s="227"/>
      <c r="K44" s="227"/>
    </row>
    <row r="45" spans="2:14">
      <c r="B45" s="391" t="s">
        <v>339</v>
      </c>
      <c r="C45" s="419" t="s">
        <v>182</v>
      </c>
      <c r="D45" s="97">
        <v>835.39440246476215</v>
      </c>
      <c r="E45" s="98">
        <v>823.1417964712823</v>
      </c>
      <c r="F45" s="98">
        <v>819.61621536359098</v>
      </c>
      <c r="G45" s="98">
        <v>825.98133351131219</v>
      </c>
      <c r="H45" s="98">
        <v>830.46729829522371</v>
      </c>
      <c r="I45" s="98">
        <v>832.88417110173282</v>
      </c>
      <c r="J45" s="98">
        <v>840.48056426154062</v>
      </c>
      <c r="K45" s="99">
        <v>852.27436447504112</v>
      </c>
    </row>
    <row r="46" spans="2:14">
      <c r="B46" s="391" t="s">
        <v>230</v>
      </c>
      <c r="C46" s="419" t="s">
        <v>182</v>
      </c>
      <c r="D46" s="544">
        <v>449.8277551733334</v>
      </c>
      <c r="E46" s="545">
        <v>443.23019809992121</v>
      </c>
      <c r="F46" s="545">
        <v>441.3318082727028</v>
      </c>
      <c r="G46" s="545">
        <v>444.7591795830142</v>
      </c>
      <c r="H46" s="545">
        <v>447.1746990820435</v>
      </c>
      <c r="I46" s="545">
        <v>448.47609213170222</v>
      </c>
      <c r="J46" s="545">
        <v>452.56645767929103</v>
      </c>
      <c r="K46" s="546">
        <v>458.91696548656057</v>
      </c>
    </row>
    <row r="47" spans="2:14">
      <c r="B47" s="209" t="s">
        <v>229</v>
      </c>
      <c r="C47" s="219" t="s">
        <v>182</v>
      </c>
      <c r="D47" s="104">
        <v>1285.2221576380955</v>
      </c>
      <c r="E47" s="105">
        <v>1266.3719945712035</v>
      </c>
      <c r="F47" s="105">
        <v>1260.9480236362938</v>
      </c>
      <c r="G47" s="105">
        <v>1270.7405130943264</v>
      </c>
      <c r="H47" s="105">
        <v>1277.6419973772672</v>
      </c>
      <c r="I47" s="105">
        <v>1281.360263233435</v>
      </c>
      <c r="J47" s="105">
        <v>1293.0470219408317</v>
      </c>
      <c r="K47" s="106">
        <v>1311.1913299616017</v>
      </c>
      <c r="N47" s="223"/>
    </row>
    <row r="48" spans="2:14">
      <c r="B48" s="209"/>
      <c r="C48" s="219"/>
      <c r="D48" s="219"/>
      <c r="E48" s="219"/>
      <c r="F48" s="219"/>
      <c r="G48" s="219"/>
      <c r="H48" s="219"/>
      <c r="I48" s="219"/>
      <c r="J48" s="219"/>
      <c r="K48" s="219"/>
      <c r="N48" s="223"/>
    </row>
    <row r="49" spans="2:14">
      <c r="B49" s="391" t="s">
        <v>340</v>
      </c>
      <c r="C49" s="419" t="s">
        <v>182</v>
      </c>
      <c r="D49" s="740">
        <v>24.393516551971054</v>
      </c>
      <c r="E49" s="741">
        <v>22.389456864018879</v>
      </c>
      <c r="F49" s="741">
        <v>20.90021349177157</v>
      </c>
      <c r="G49" s="741">
        <v>19.658355737569231</v>
      </c>
      <c r="H49" s="741">
        <v>18.436374022153966</v>
      </c>
      <c r="I49" s="741">
        <v>15.908087668043096</v>
      </c>
      <c r="J49" s="741">
        <v>13.279592915332342</v>
      </c>
      <c r="K49" s="742">
        <v>9.7159277550154677</v>
      </c>
    </row>
    <row r="50" spans="2:14">
      <c r="B50" s="391" t="s">
        <v>227</v>
      </c>
      <c r="C50" s="419" t="s">
        <v>182</v>
      </c>
      <c r="D50" s="94">
        <v>30.138459596613341</v>
      </c>
      <c r="E50" s="95">
        <v>29.696423272694723</v>
      </c>
      <c r="F50" s="95">
        <v>29.56923115427109</v>
      </c>
      <c r="G50" s="95">
        <v>29.798865032061954</v>
      </c>
      <c r="H50" s="95">
        <v>29.960704838496916</v>
      </c>
      <c r="I50" s="95">
        <v>30.047898172824052</v>
      </c>
      <c r="J50" s="95">
        <v>30.321952664512501</v>
      </c>
      <c r="K50" s="96">
        <v>30.74743668759956</v>
      </c>
      <c r="N50" s="223"/>
    </row>
    <row r="51" spans="2:14">
      <c r="B51" s="209" t="s">
        <v>342</v>
      </c>
      <c r="C51" s="419" t="s">
        <v>182</v>
      </c>
      <c r="D51" s="104">
        <v>54.531976148584391</v>
      </c>
      <c r="E51" s="105">
        <v>52.085880136713598</v>
      </c>
      <c r="F51" s="105">
        <v>50.46944464604266</v>
      </c>
      <c r="G51" s="105">
        <v>49.457220769631185</v>
      </c>
      <c r="H51" s="105">
        <v>48.397078860650879</v>
      </c>
      <c r="I51" s="105">
        <v>45.95598584086715</v>
      </c>
      <c r="J51" s="105">
        <v>43.601545579844846</v>
      </c>
      <c r="K51" s="106">
        <v>40.463364442615031</v>
      </c>
      <c r="N51" s="223"/>
    </row>
    <row r="53" spans="2:14" s="32" customFormat="1">
      <c r="B53" s="391" t="s">
        <v>339</v>
      </c>
      <c r="C53" s="279" t="s">
        <v>126</v>
      </c>
      <c r="D53" s="97">
        <v>974.64551630074095</v>
      </c>
      <c r="E53" s="98">
        <v>979.1735319807691</v>
      </c>
      <c r="F53" s="98">
        <v>985.48662956069506</v>
      </c>
      <c r="G53" s="98">
        <v>1014.4203957501826</v>
      </c>
      <c r="H53" s="98">
        <v>1058.0955569653534</v>
      </c>
      <c r="I53" s="98">
        <v>1093.5998032437292</v>
      </c>
      <c r="J53" s="98">
        <v>1132.5428957019774</v>
      </c>
      <c r="K53" s="99">
        <v>1180.3040466194084</v>
      </c>
      <c r="L53" s="243"/>
      <c r="N53" s="221"/>
    </row>
    <row r="54" spans="2:14" s="32" customFormat="1">
      <c r="B54" s="391" t="s">
        <v>230</v>
      </c>
      <c r="C54" s="279" t="s">
        <v>126</v>
      </c>
      <c r="D54" s="544">
        <v>524.80912416193735</v>
      </c>
      <c r="E54" s="545">
        <v>527.2472864511833</v>
      </c>
      <c r="F54" s="545">
        <v>530.64664668652802</v>
      </c>
      <c r="G54" s="545">
        <v>546.226366942406</v>
      </c>
      <c r="H54" s="545">
        <v>569.74376144288249</v>
      </c>
      <c r="I54" s="545">
        <v>588.86143251585406</v>
      </c>
      <c r="J54" s="545">
        <v>609.83078999337238</v>
      </c>
      <c r="K54" s="546">
        <v>635.54833279506602</v>
      </c>
      <c r="L54" s="243"/>
      <c r="N54" s="221"/>
    </row>
    <row r="55" spans="2:14">
      <c r="B55" s="209" t="s">
        <v>341</v>
      </c>
      <c r="C55" s="279" t="s">
        <v>126</v>
      </c>
      <c r="D55" s="743">
        <v>1499.4546404626783</v>
      </c>
      <c r="E55" s="744">
        <v>1506.4208184319523</v>
      </c>
      <c r="F55" s="744">
        <v>1516.133276247223</v>
      </c>
      <c r="G55" s="744">
        <v>1560.6467626925887</v>
      </c>
      <c r="H55" s="744">
        <v>1627.8393184082358</v>
      </c>
      <c r="I55" s="744">
        <v>1682.4612357595834</v>
      </c>
      <c r="J55" s="744">
        <v>1742.3736856953496</v>
      </c>
      <c r="K55" s="745">
        <v>1815.8523794144744</v>
      </c>
    </row>
    <row r="56" spans="2:14" s="32" customFormat="1">
      <c r="B56" s="209"/>
      <c r="C56" s="219"/>
      <c r="D56" s="219"/>
      <c r="E56" s="219"/>
      <c r="F56" s="219"/>
      <c r="G56" s="219"/>
      <c r="H56" s="219"/>
      <c r="I56" s="219"/>
      <c r="J56" s="219"/>
      <c r="K56" s="219"/>
      <c r="L56" s="243"/>
      <c r="N56" s="221"/>
    </row>
    <row r="57" spans="2:14" s="32" customFormat="1">
      <c r="B57" s="391" t="s">
        <v>340</v>
      </c>
      <c r="C57" s="279" t="s">
        <v>126</v>
      </c>
      <c r="D57" s="97">
        <v>28.459649075981634</v>
      </c>
      <c r="E57" s="98">
        <v>26.633520069876919</v>
      </c>
      <c r="F57" s="98">
        <v>25.129909053797725</v>
      </c>
      <c r="G57" s="98">
        <v>24.143205418854347</v>
      </c>
      <c r="H57" s="98">
        <v>23.489721364630842</v>
      </c>
      <c r="I57" s="98">
        <v>20.887756241955227</v>
      </c>
      <c r="J57" s="98">
        <v>17.894177752091245</v>
      </c>
      <c r="K57" s="99">
        <v>13.455466131461254</v>
      </c>
      <c r="L57" s="243"/>
      <c r="N57" s="221"/>
    </row>
    <row r="58" spans="2:14">
      <c r="B58" s="391" t="s">
        <v>236</v>
      </c>
      <c r="C58" s="279" t="s">
        <v>126</v>
      </c>
      <c r="D58" s="746">
        <v>35.162211318849806</v>
      </c>
      <c r="E58" s="747">
        <v>35.325568192229284</v>
      </c>
      <c r="F58" s="747">
        <v>35.553325327997385</v>
      </c>
      <c r="G58" s="747">
        <v>36.597166585141203</v>
      </c>
      <c r="H58" s="747">
        <v>38.172832016673127</v>
      </c>
      <c r="I58" s="747">
        <v>39.453715978562222</v>
      </c>
      <c r="J58" s="747">
        <v>40.858662929555948</v>
      </c>
      <c r="K58" s="748">
        <v>42.581738297269425</v>
      </c>
    </row>
    <row r="59" spans="2:14">
      <c r="B59" s="209" t="s">
        <v>342</v>
      </c>
      <c r="C59" s="279" t="s">
        <v>126</v>
      </c>
      <c r="D59" s="104">
        <v>63.621860394831444</v>
      </c>
      <c r="E59" s="105">
        <v>61.959088262106206</v>
      </c>
      <c r="F59" s="105">
        <v>60.68323438179511</v>
      </c>
      <c r="G59" s="105">
        <v>60.740372003995546</v>
      </c>
      <c r="H59" s="105">
        <v>61.662553381303965</v>
      </c>
      <c r="I59" s="105">
        <v>60.341472220517446</v>
      </c>
      <c r="J59" s="105">
        <v>58.752840681647193</v>
      </c>
      <c r="K59" s="106">
        <v>56.037204428730675</v>
      </c>
    </row>
    <row r="60" spans="2:14">
      <c r="B60" s="14"/>
      <c r="C60" s="244"/>
      <c r="D60" s="244"/>
      <c r="E60" s="244"/>
      <c r="F60" s="244"/>
      <c r="G60" s="244"/>
      <c r="H60" s="244"/>
      <c r="I60" s="244"/>
      <c r="J60" s="244"/>
      <c r="K60" s="244"/>
    </row>
    <row r="61" spans="2:14">
      <c r="B61" s="14"/>
      <c r="C61" s="244"/>
      <c r="D61" s="244"/>
      <c r="E61" s="244"/>
      <c r="F61" s="244"/>
      <c r="G61" s="244"/>
      <c r="H61" s="244"/>
      <c r="I61" s="244"/>
      <c r="J61" s="244"/>
      <c r="K61" s="244"/>
    </row>
    <row r="62" spans="2:14">
      <c r="B62" s="14"/>
      <c r="C62" s="244"/>
      <c r="D62" s="244"/>
      <c r="E62" s="244"/>
      <c r="F62" s="244"/>
      <c r="G62" s="244"/>
      <c r="H62" s="244"/>
      <c r="I62" s="244"/>
      <c r="J62" s="244"/>
      <c r="K62" s="244"/>
    </row>
    <row r="63" spans="2:14">
      <c r="B63" s="14"/>
      <c r="C63" s="244"/>
      <c r="D63" s="244"/>
      <c r="E63" s="244"/>
      <c r="F63" s="244"/>
      <c r="G63" s="244"/>
      <c r="H63" s="244"/>
      <c r="I63" s="244"/>
      <c r="J63" s="244"/>
      <c r="K63" s="244"/>
    </row>
  </sheetData>
  <conditionalFormatting sqref="D6:K6">
    <cfRule type="expression" dxfId="30" priority="13">
      <formula>AND(D$5="Actuals",E$5="Forecast")</formula>
    </cfRule>
  </conditionalFormatting>
  <conditionalFormatting sqref="D5:K5">
    <cfRule type="expression" dxfId="29"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70" zoomScaleNormal="70" workbookViewId="0">
      <pane ySplit="6" topLeftCell="A40" activePane="bottomLeft" state="frozen"/>
      <selection activeCell="B75" sqref="A1:XFD1048576"/>
      <selection pane="bottomLeft" sqref="A1:XFD1048576"/>
    </sheetView>
  </sheetViews>
  <sheetFormatPr defaultRowHeight="12.4"/>
  <cols>
    <col min="1" max="1" width="8.41015625" customWidth="1"/>
    <col min="2" max="2" width="95.46875" customWidth="1"/>
    <col min="3" max="3" width="14.1171875" customWidth="1"/>
    <col min="4" max="11" width="11.1171875" customWidth="1"/>
    <col min="12" max="12" width="5" customWidth="1"/>
  </cols>
  <sheetData>
    <row r="1" spans="1:13" s="32" customFormat="1" ht="20.65">
      <c r="A1" s="267" t="s">
        <v>258</v>
      </c>
      <c r="B1" s="268"/>
      <c r="C1" s="268"/>
      <c r="D1" s="268"/>
      <c r="E1" s="268"/>
      <c r="F1" s="268"/>
      <c r="G1" s="268"/>
      <c r="H1" s="268"/>
      <c r="I1" s="269"/>
      <c r="J1" s="269"/>
      <c r="K1" s="270"/>
      <c r="L1" s="271"/>
    </row>
    <row r="2" spans="1:13" s="32" customFormat="1" ht="20.65">
      <c r="A2" s="126" t="s">
        <v>53</v>
      </c>
      <c r="B2" s="30"/>
      <c r="C2" s="30"/>
      <c r="D2" s="30"/>
      <c r="E2" s="30"/>
      <c r="F2" s="30"/>
      <c r="G2" s="30"/>
      <c r="H2" s="30"/>
      <c r="I2" s="27"/>
      <c r="J2" s="27"/>
      <c r="K2" s="27"/>
      <c r="L2" s="127"/>
    </row>
    <row r="3" spans="1:13" s="32" customFormat="1" ht="20.65">
      <c r="A3" s="272">
        <v>2019</v>
      </c>
      <c r="B3" s="273"/>
      <c r="C3" s="273"/>
      <c r="D3" s="273"/>
      <c r="E3" s="273"/>
      <c r="F3" s="273"/>
      <c r="G3" s="273"/>
      <c r="H3" s="273"/>
      <c r="I3" s="266"/>
      <c r="J3" s="266"/>
      <c r="K3" s="266"/>
      <c r="L3" s="274"/>
    </row>
    <row r="4" spans="1:13" s="32" customFormat="1" ht="12.75" customHeight="1">
      <c r="A4" s="275"/>
      <c r="B4" s="276"/>
      <c r="C4" s="275"/>
      <c r="D4" s="275"/>
      <c r="E4" s="275"/>
      <c r="F4" s="275"/>
      <c r="G4" s="275"/>
      <c r="H4" s="275"/>
      <c r="I4" s="277"/>
      <c r="J4" s="277"/>
      <c r="K4" s="277"/>
      <c r="L4" s="278"/>
      <c r="M4" s="276"/>
    </row>
    <row r="5" spans="1:13" s="2" customFormat="1">
      <c r="B5" s="3"/>
      <c r="C5" s="3"/>
      <c r="D5" s="409" t="s">
        <v>576</v>
      </c>
      <c r="E5" s="410" t="s">
        <v>576</v>
      </c>
      <c r="F5" s="410" t="s">
        <v>576</v>
      </c>
      <c r="G5" s="410" t="s">
        <v>576</v>
      </c>
      <c r="H5" s="410" t="s">
        <v>576</v>
      </c>
      <c r="I5" s="410" t="s">
        <v>576</v>
      </c>
      <c r="J5" s="410" t="s">
        <v>577</v>
      </c>
      <c r="K5" s="411" t="s">
        <v>577</v>
      </c>
    </row>
    <row r="6" spans="1:13" s="2" customFormat="1">
      <c r="D6" s="119">
        <v>2014</v>
      </c>
      <c r="E6" s="120">
        <v>2015</v>
      </c>
      <c r="F6" s="120">
        <v>2016</v>
      </c>
      <c r="G6" s="120">
        <v>2017</v>
      </c>
      <c r="H6" s="120">
        <v>2018</v>
      </c>
      <c r="I6" s="120">
        <v>2019</v>
      </c>
      <c r="J6" s="120">
        <v>2020</v>
      </c>
      <c r="K6" s="203">
        <v>2021</v>
      </c>
    </row>
    <row r="7" spans="1:13" s="36" customFormat="1">
      <c r="D7" s="454"/>
      <c r="E7" s="454"/>
      <c r="F7" s="454"/>
      <c r="G7" s="454"/>
      <c r="H7" s="454"/>
      <c r="I7" s="454"/>
      <c r="J7" s="454"/>
      <c r="K7" s="454"/>
    </row>
    <row r="8" spans="1:13" s="2" customFormat="1">
      <c r="B8" s="388" t="s">
        <v>354</v>
      </c>
      <c r="C8" s="307"/>
      <c r="D8" s="307"/>
      <c r="E8" s="307"/>
      <c r="F8" s="307"/>
      <c r="G8" s="307"/>
      <c r="H8" s="307"/>
      <c r="I8" s="307"/>
      <c r="J8" s="307"/>
      <c r="K8" s="307"/>
      <c r="L8" s="307"/>
    </row>
    <row r="9" spans="1:13" s="2" customFormat="1">
      <c r="B9" s="388" t="s">
        <v>459</v>
      </c>
      <c r="C9" s="307"/>
      <c r="D9" s="307"/>
      <c r="E9" s="307"/>
      <c r="F9" s="307"/>
      <c r="G9" s="307"/>
      <c r="H9" s="307"/>
      <c r="I9" s="307"/>
      <c r="J9" s="307"/>
      <c r="K9" s="307"/>
      <c r="L9" s="307"/>
    </row>
    <row r="10" spans="1:13" s="2" customFormat="1">
      <c r="B10" s="388" t="s">
        <v>355</v>
      </c>
      <c r="C10" s="307"/>
      <c r="D10" s="307"/>
      <c r="E10" s="307"/>
      <c r="F10" s="307"/>
      <c r="G10" s="307"/>
      <c r="H10" s="307"/>
      <c r="I10" s="307"/>
      <c r="J10" s="307"/>
      <c r="K10" s="307"/>
      <c r="L10" s="307"/>
    </row>
    <row r="11" spans="1:13" s="36" customFormat="1">
      <c r="B11" s="453"/>
    </row>
    <row r="12" spans="1:13">
      <c r="B12" s="208" t="s">
        <v>522</v>
      </c>
      <c r="C12" s="279" t="s">
        <v>126</v>
      </c>
      <c r="D12" s="658">
        <v>154.97499999999999</v>
      </c>
      <c r="E12" s="659">
        <v>126.992</v>
      </c>
      <c r="F12" s="659">
        <v>134.012</v>
      </c>
      <c r="G12" s="659">
        <v>-25.700000000000003</v>
      </c>
      <c r="H12" s="659">
        <v>125.2</v>
      </c>
      <c r="I12" s="659"/>
      <c r="J12" s="659"/>
      <c r="K12" s="660"/>
    </row>
    <row r="13" spans="1:13">
      <c r="B13" s="14"/>
      <c r="C13" s="14"/>
      <c r="D13" s="749"/>
      <c r="E13" s="749"/>
      <c r="F13" s="749"/>
      <c r="G13" s="749"/>
      <c r="H13" s="749"/>
      <c r="I13" s="749"/>
      <c r="J13" s="749"/>
      <c r="K13" s="749"/>
    </row>
    <row r="14" spans="1:13">
      <c r="B14" s="14" t="s">
        <v>458</v>
      </c>
      <c r="C14" s="279"/>
      <c r="D14" s="749"/>
      <c r="E14" s="749"/>
      <c r="F14" s="749"/>
      <c r="G14" s="749"/>
      <c r="H14" s="749"/>
      <c r="I14" s="749"/>
      <c r="J14" s="749"/>
      <c r="K14" s="749"/>
    </row>
    <row r="15" spans="1:13">
      <c r="B15" s="389" t="s">
        <v>480</v>
      </c>
      <c r="C15" s="279" t="s">
        <v>126</v>
      </c>
      <c r="D15" s="619">
        <v>44.646861896599994</v>
      </c>
      <c r="E15" s="620">
        <v>42.479745299009103</v>
      </c>
      <c r="F15" s="620">
        <v>43.448628707787009</v>
      </c>
      <c r="G15" s="620">
        <v>0.42932539180568441</v>
      </c>
      <c r="H15" s="620">
        <v>0.75525026219999947</v>
      </c>
      <c r="I15" s="620"/>
      <c r="J15" s="620"/>
      <c r="K15" s="630"/>
    </row>
    <row r="16" spans="1:13">
      <c r="B16" s="455" t="s">
        <v>565</v>
      </c>
      <c r="C16" s="279" t="s">
        <v>126</v>
      </c>
      <c r="D16" s="619">
        <v>-0.86569132578405605</v>
      </c>
      <c r="E16" s="620">
        <v>-0.66006368750488131</v>
      </c>
      <c r="F16" s="620">
        <v>-15.588767440240867</v>
      </c>
      <c r="G16" s="620">
        <v>1.0406657651068185E-2</v>
      </c>
      <c r="H16" s="620">
        <v>7.80288567665674E-2</v>
      </c>
      <c r="I16" s="620"/>
      <c r="J16" s="620"/>
      <c r="K16" s="630"/>
    </row>
    <row r="17" spans="2:12">
      <c r="B17" s="455" t="s">
        <v>566</v>
      </c>
      <c r="C17" s="279" t="s">
        <v>126</v>
      </c>
      <c r="D17" s="619">
        <v>91.018199620398363</v>
      </c>
      <c r="E17" s="620">
        <v>66.345131065742279</v>
      </c>
      <c r="F17" s="620">
        <v>75.956375922501223</v>
      </c>
      <c r="G17" s="620">
        <v>-19.858287297772328</v>
      </c>
      <c r="H17" s="620">
        <v>102.08358376928908</v>
      </c>
      <c r="I17" s="620"/>
      <c r="J17" s="620"/>
      <c r="K17" s="630"/>
    </row>
    <row r="18" spans="2:12">
      <c r="B18" s="455" t="s">
        <v>21</v>
      </c>
      <c r="C18" s="279" t="s">
        <v>126</v>
      </c>
      <c r="D18" s="619"/>
      <c r="E18" s="620"/>
      <c r="F18" s="620"/>
      <c r="G18" s="620"/>
      <c r="H18" s="620">
        <v>0</v>
      </c>
      <c r="I18" s="620"/>
      <c r="J18" s="620"/>
      <c r="K18" s="630"/>
    </row>
    <row r="19" spans="2:12">
      <c r="B19" s="281" t="s">
        <v>356</v>
      </c>
      <c r="C19" s="279" t="s">
        <v>126</v>
      </c>
      <c r="D19" s="750">
        <v>134.79937019121431</v>
      </c>
      <c r="E19" s="751">
        <v>108.1648126772465</v>
      </c>
      <c r="F19" s="751">
        <v>103.81623719004736</v>
      </c>
      <c r="G19" s="751">
        <v>-19.418555248315577</v>
      </c>
      <c r="H19" s="751">
        <v>102.91686288825565</v>
      </c>
      <c r="I19" s="751">
        <v>0</v>
      </c>
      <c r="J19" s="751">
        <v>0</v>
      </c>
      <c r="K19" s="752">
        <v>0</v>
      </c>
    </row>
    <row r="20" spans="2:12" s="32" customFormat="1">
      <c r="B20" s="389"/>
      <c r="C20" s="389"/>
      <c r="D20" s="753"/>
      <c r="E20" s="753"/>
      <c r="F20" s="753"/>
      <c r="G20" s="753"/>
      <c r="H20" s="753"/>
      <c r="I20" s="753"/>
      <c r="J20" s="753"/>
      <c r="K20" s="753"/>
      <c r="L20" s="389"/>
    </row>
    <row r="21" spans="2:12">
      <c r="B21" s="14" t="s">
        <v>331</v>
      </c>
      <c r="C21" s="279"/>
      <c r="D21" s="754"/>
      <c r="E21" s="754"/>
      <c r="F21" s="754"/>
      <c r="G21" s="754"/>
      <c r="H21" s="754"/>
      <c r="I21" s="754"/>
      <c r="J21" s="754"/>
      <c r="K21" s="754"/>
      <c r="L21" s="279"/>
    </row>
    <row r="22" spans="2:12">
      <c r="B22" s="389" t="s">
        <v>481</v>
      </c>
      <c r="C22" s="279" t="s">
        <v>126</v>
      </c>
      <c r="D22" s="866">
        <v>3.7633531499999998E-2</v>
      </c>
      <c r="E22" s="867">
        <v>3.1179472799999997E-2</v>
      </c>
      <c r="F22" s="867">
        <v>0.56278448400000003</v>
      </c>
      <c r="G22" s="867">
        <v>0.86569924600000003</v>
      </c>
      <c r="H22" s="869">
        <v>1.1240624675000002</v>
      </c>
      <c r="I22" s="869">
        <v>0.92738731340000002</v>
      </c>
      <c r="J22" s="869">
        <v>0.94207763840000003</v>
      </c>
      <c r="K22" s="870">
        <v>1.0538140897000001</v>
      </c>
    </row>
    <row r="23" spans="2:12">
      <c r="B23" s="389" t="s">
        <v>482</v>
      </c>
      <c r="C23" s="279" t="s">
        <v>126</v>
      </c>
      <c r="D23" s="623">
        <v>0.2209096643423854</v>
      </c>
      <c r="E23" s="625">
        <v>0.20649924587646931</v>
      </c>
      <c r="F23" s="625">
        <v>0.19151561664900568</v>
      </c>
      <c r="G23" s="625">
        <v>0.19344923577851533</v>
      </c>
      <c r="H23" s="871">
        <v>0.19640604229275457</v>
      </c>
      <c r="I23" s="871">
        <v>0.20223516387503437</v>
      </c>
      <c r="J23" s="871">
        <v>0.20712431652060598</v>
      </c>
      <c r="K23" s="872">
        <v>0.18373795936581944</v>
      </c>
    </row>
    <row r="24" spans="2:12">
      <c r="B24" s="389" t="s">
        <v>483</v>
      </c>
      <c r="C24" s="279" t="s">
        <v>126</v>
      </c>
      <c r="D24" s="621">
        <v>0.13669923886498747</v>
      </c>
      <c r="E24" s="622">
        <v>0.13440735933152212</v>
      </c>
      <c r="F24" s="622">
        <v>-2.5469251724751354</v>
      </c>
      <c r="G24" s="622">
        <v>0.37116127266964627</v>
      </c>
      <c r="H24" s="622">
        <v>0.57573581762752801</v>
      </c>
      <c r="I24" s="622"/>
      <c r="J24" s="622"/>
      <c r="K24" s="631"/>
    </row>
    <row r="25" spans="2:12">
      <c r="B25" s="389" t="s">
        <v>484</v>
      </c>
      <c r="C25" s="279" t="s">
        <v>126</v>
      </c>
      <c r="D25" s="621">
        <v>0.30295792579636038</v>
      </c>
      <c r="E25" s="622">
        <v>0.1140297556434542</v>
      </c>
      <c r="F25" s="622">
        <v>-6.3928496146975714E-3</v>
      </c>
      <c r="G25" s="622">
        <v>-2.5645420443720559E-2</v>
      </c>
      <c r="H25" s="622">
        <v>-0.84645726953474854</v>
      </c>
      <c r="I25" s="622"/>
      <c r="J25" s="622"/>
      <c r="K25" s="631"/>
    </row>
    <row r="26" spans="2:12">
      <c r="B26" s="389" t="s">
        <v>485</v>
      </c>
      <c r="C26" s="279" t="s">
        <v>126</v>
      </c>
      <c r="D26" s="621">
        <v>0</v>
      </c>
      <c r="E26" s="622">
        <v>0</v>
      </c>
      <c r="F26" s="622">
        <v>0</v>
      </c>
      <c r="G26" s="622">
        <v>0</v>
      </c>
      <c r="H26" s="622">
        <v>0</v>
      </c>
      <c r="I26" s="622"/>
      <c r="J26" s="622"/>
      <c r="K26" s="631"/>
    </row>
    <row r="27" spans="2:12">
      <c r="B27" s="389" t="s">
        <v>486</v>
      </c>
      <c r="C27" s="279" t="s">
        <v>126</v>
      </c>
      <c r="D27" s="621">
        <v>0</v>
      </c>
      <c r="E27" s="622">
        <v>0</v>
      </c>
      <c r="F27" s="622">
        <v>0</v>
      </c>
      <c r="G27" s="622">
        <v>0</v>
      </c>
      <c r="H27" s="622">
        <v>0</v>
      </c>
      <c r="I27" s="622"/>
      <c r="J27" s="622"/>
      <c r="K27" s="631"/>
    </row>
    <row r="28" spans="2:12">
      <c r="B28" s="455" t="s">
        <v>559</v>
      </c>
      <c r="C28" s="279" t="s">
        <v>126</v>
      </c>
      <c r="D28" s="621">
        <v>1.3457759999999999</v>
      </c>
      <c r="E28" s="622">
        <v>1.25769</v>
      </c>
      <c r="F28" s="622">
        <v>1.5436356</v>
      </c>
      <c r="G28" s="622">
        <v>-1.4572490786528807</v>
      </c>
      <c r="H28" s="622">
        <v>0</v>
      </c>
      <c r="I28" s="622"/>
      <c r="J28" s="622"/>
      <c r="K28" s="631"/>
    </row>
    <row r="29" spans="2:12">
      <c r="B29" s="455" t="s">
        <v>560</v>
      </c>
      <c r="C29" s="279" t="s">
        <v>126</v>
      </c>
      <c r="D29" s="621">
        <v>0.30459454926237617</v>
      </c>
      <c r="E29" s="622">
        <v>-0.85680000000000001</v>
      </c>
      <c r="F29" s="622">
        <v>-0.2</v>
      </c>
      <c r="G29" s="622">
        <v>-29.779199999999999</v>
      </c>
      <c r="H29" s="622">
        <v>-1.1324537661742441E-2</v>
      </c>
      <c r="I29" s="622"/>
      <c r="J29" s="622"/>
      <c r="K29" s="631"/>
    </row>
    <row r="30" spans="2:12">
      <c r="B30" s="455" t="s">
        <v>561</v>
      </c>
      <c r="C30" s="279" t="s">
        <v>126</v>
      </c>
      <c r="D30" s="621">
        <v>-8.4971786454110965E-2</v>
      </c>
      <c r="E30" s="622">
        <v>0</v>
      </c>
      <c r="F30" s="622">
        <v>0</v>
      </c>
      <c r="G30" s="622">
        <v>-0.4104164052</v>
      </c>
      <c r="H30" s="622">
        <v>-0.95</v>
      </c>
      <c r="I30" s="622"/>
      <c r="J30" s="622"/>
      <c r="K30" s="631"/>
    </row>
    <row r="31" spans="2:12">
      <c r="B31" s="455" t="s">
        <v>562</v>
      </c>
      <c r="C31" s="279" t="s">
        <v>126</v>
      </c>
      <c r="D31" s="621">
        <v>0.11508091791938538</v>
      </c>
      <c r="E31" s="622">
        <v>0.58728109559657615</v>
      </c>
      <c r="F31" s="622">
        <v>0.44269273620336419</v>
      </c>
      <c r="G31" s="622">
        <v>-0.57259089213862513</v>
      </c>
      <c r="H31" s="622">
        <v>-1.9924322007401483</v>
      </c>
      <c r="I31" s="622"/>
      <c r="J31" s="622"/>
      <c r="K31" s="631"/>
    </row>
    <row r="32" spans="2:12">
      <c r="B32" s="455" t="s">
        <v>568</v>
      </c>
      <c r="C32" s="279" t="s">
        <v>126</v>
      </c>
      <c r="D32" s="621">
        <v>0.10058357257580638</v>
      </c>
      <c r="E32" s="622">
        <v>3.779072523049485E-2</v>
      </c>
      <c r="F32" s="622">
        <v>0.52453975250293283</v>
      </c>
      <c r="G32" s="622">
        <v>-7.9450454546038093E-2</v>
      </c>
      <c r="H32" s="622">
        <v>-1.018039584489834</v>
      </c>
      <c r="I32" s="622"/>
      <c r="J32" s="622"/>
      <c r="K32" s="631"/>
    </row>
    <row r="33" spans="2:13">
      <c r="B33" s="455" t="s">
        <v>573</v>
      </c>
      <c r="C33" s="279" t="s">
        <v>126</v>
      </c>
      <c r="D33" s="632">
        <v>0</v>
      </c>
      <c r="E33" s="633">
        <v>0</v>
      </c>
      <c r="F33" s="633">
        <v>0</v>
      </c>
      <c r="G33" s="633">
        <v>0</v>
      </c>
      <c r="H33" s="633">
        <v>0</v>
      </c>
      <c r="I33" s="633"/>
      <c r="J33" s="633"/>
      <c r="K33" s="634"/>
    </row>
    <row r="34" spans="2:13">
      <c r="B34" s="14" t="s">
        <v>175</v>
      </c>
      <c r="C34" s="279" t="s">
        <v>126</v>
      </c>
      <c r="D34" s="755">
        <v>2.47926361380719</v>
      </c>
      <c r="E34" s="756">
        <v>1.5120776544785166</v>
      </c>
      <c r="F34" s="756">
        <v>0.51185016726546972</v>
      </c>
      <c r="G34" s="756">
        <v>-30.894242496533099</v>
      </c>
      <c r="H34" s="756">
        <v>-2.9220492650061907</v>
      </c>
      <c r="I34" s="756">
        <v>1.1296224772750345</v>
      </c>
      <c r="J34" s="756">
        <v>1.1492019549206061</v>
      </c>
      <c r="K34" s="757">
        <v>1.2375520490658196</v>
      </c>
    </row>
    <row r="36" spans="2:13" ht="12.75" customHeight="1">
      <c r="B36" s="832" t="s">
        <v>493</v>
      </c>
      <c r="C36" s="279" t="s">
        <v>126</v>
      </c>
      <c r="D36" s="658"/>
      <c r="E36" s="659"/>
      <c r="F36" s="659"/>
      <c r="G36" s="659"/>
      <c r="H36" s="659"/>
      <c r="I36" s="659">
        <v>26.435789794609448</v>
      </c>
      <c r="J36" s="659">
        <v>25.85397328344418</v>
      </c>
      <c r="K36" s="659">
        <v>24.169323942824239</v>
      </c>
    </row>
    <row r="37" spans="2:13" ht="12.75" customHeight="1">
      <c r="B37" s="832" t="s">
        <v>462</v>
      </c>
      <c r="C37" s="279" t="s">
        <v>126</v>
      </c>
      <c r="D37" s="755">
        <v>17.696366194978495</v>
      </c>
      <c r="E37" s="756">
        <v>17.315109668274985</v>
      </c>
      <c r="F37" s="756">
        <v>29.683912642687172</v>
      </c>
      <c r="G37" s="756">
        <v>24.612797744848674</v>
      </c>
      <c r="H37" s="756">
        <v>25.205186376750543</v>
      </c>
      <c r="I37" s="756">
        <v>25.306167317334413</v>
      </c>
      <c r="J37" s="756">
        <v>24.704771328523574</v>
      </c>
      <c r="K37" s="757">
        <v>22.93177189375842</v>
      </c>
    </row>
    <row r="38" spans="2:13" ht="12.75" customHeight="1">
      <c r="B38" s="506"/>
      <c r="C38" s="279"/>
      <c r="D38" s="279"/>
      <c r="E38" s="279"/>
      <c r="F38" s="279"/>
      <c r="G38" s="279"/>
      <c r="H38" s="279"/>
      <c r="I38" s="279"/>
      <c r="J38" s="279"/>
      <c r="K38" s="279"/>
    </row>
    <row r="39" spans="2:13">
      <c r="B39" s="38" t="s">
        <v>470</v>
      </c>
      <c r="C39" s="280"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79"/>
    </row>
    <row r="40" spans="2:13">
      <c r="B40" s="208"/>
      <c r="C40" s="279"/>
      <c r="D40" s="279"/>
      <c r="E40" s="279"/>
      <c r="F40" s="279"/>
      <c r="G40" s="279"/>
      <c r="H40" s="279"/>
      <c r="I40" s="279"/>
      <c r="J40" s="279"/>
      <c r="K40" s="279"/>
    </row>
    <row r="41" spans="2:13">
      <c r="B41" s="567" t="s">
        <v>463</v>
      </c>
      <c r="C41" s="419" t="s">
        <v>182</v>
      </c>
      <c r="D41" s="798">
        <v>15.168022646184349</v>
      </c>
      <c r="E41" s="799">
        <v>14.555939282395824</v>
      </c>
      <c r="F41" s="799">
        <v>24.687718135991503</v>
      </c>
      <c r="G41" s="799">
        <v>20.040716440544482</v>
      </c>
      <c r="H41" s="799">
        <v>19.782790784379991</v>
      </c>
      <c r="I41" s="799">
        <v>19.273143728942689</v>
      </c>
      <c r="J41" s="799">
        <v>18.333857573915441</v>
      </c>
      <c r="K41" s="800">
        <v>16.558581979802046</v>
      </c>
    </row>
    <row r="42" spans="2:13">
      <c r="B42" s="832"/>
      <c r="C42" s="832"/>
      <c r="D42" s="832"/>
      <c r="E42" s="832"/>
      <c r="F42" s="832"/>
      <c r="G42" s="832"/>
      <c r="H42" s="832"/>
      <c r="I42" s="832"/>
      <c r="J42" s="832"/>
      <c r="K42" s="832"/>
    </row>
    <row r="43" spans="2:13">
      <c r="B43" s="840" t="s">
        <v>443</v>
      </c>
      <c r="C43" s="219"/>
      <c r="D43" s="219"/>
      <c r="E43" s="219"/>
      <c r="F43" s="219"/>
      <c r="G43" s="219"/>
      <c r="H43" s="219"/>
      <c r="I43" s="219"/>
      <c r="J43" s="219"/>
      <c r="K43" s="219"/>
    </row>
    <row r="44" spans="2:13">
      <c r="B44" s="388" t="s">
        <v>431</v>
      </c>
      <c r="C44" s="456"/>
      <c r="D44" s="456"/>
      <c r="E44" s="456"/>
      <c r="F44" s="456"/>
      <c r="G44" s="456"/>
      <c r="H44" s="456"/>
      <c r="I44" s="456"/>
      <c r="J44" s="456"/>
      <c r="K44" s="456"/>
      <c r="L44" s="456"/>
      <c r="M44" s="456"/>
    </row>
    <row r="46" spans="2:13" ht="12.75" customHeight="1">
      <c r="B46" s="222" t="s">
        <v>113</v>
      </c>
      <c r="C46" s="163" t="s">
        <v>7</v>
      </c>
      <c r="D46" s="905">
        <v>0.65</v>
      </c>
      <c r="E46" s="906">
        <v>0.65</v>
      </c>
      <c r="F46" s="906">
        <v>0.65</v>
      </c>
      <c r="G46" s="906">
        <v>0.65</v>
      </c>
      <c r="H46" s="906">
        <v>0.65</v>
      </c>
      <c r="I46" s="906">
        <v>0.65</v>
      </c>
      <c r="J46" s="906">
        <v>0.65</v>
      </c>
      <c r="K46" s="907">
        <v>0.65</v>
      </c>
    </row>
    <row r="47" spans="2:13" ht="12.75" customHeight="1">
      <c r="B47" s="222" t="s">
        <v>393</v>
      </c>
      <c r="C47" s="163" t="s">
        <v>7</v>
      </c>
      <c r="D47" s="905">
        <v>0.53451766297005898</v>
      </c>
      <c r="E47" s="906">
        <v>0.57511658300573421</v>
      </c>
      <c r="F47" s="906">
        <v>0.56137762052686158</v>
      </c>
      <c r="G47" s="906">
        <v>0.58825065644223151</v>
      </c>
      <c r="H47" s="906">
        <v>0.62534744787488183</v>
      </c>
      <c r="I47" s="906">
        <v>0.62992110299814719</v>
      </c>
      <c r="J47" s="906">
        <v>0.63738099424842487</v>
      </c>
      <c r="K47" s="907">
        <v>0.64090184399998984</v>
      </c>
    </row>
    <row r="48" spans="2:13" ht="12.75" customHeight="1">
      <c r="B48" s="222"/>
      <c r="C48" s="163"/>
      <c r="D48" s="163"/>
      <c r="E48" s="163"/>
      <c r="F48" s="163"/>
      <c r="G48" s="163"/>
      <c r="H48" s="163"/>
      <c r="I48" s="163"/>
      <c r="J48" s="163"/>
      <c r="K48" s="163"/>
      <c r="L48" s="163"/>
    </row>
    <row r="49" spans="2:14" ht="12.75" customHeight="1">
      <c r="B49" s="832" t="s">
        <v>463</v>
      </c>
      <c r="C49" s="279" t="s">
        <v>126</v>
      </c>
      <c r="D49" s="798">
        <v>17.696366194978495</v>
      </c>
      <c r="E49" s="798">
        <v>17.315109668274985</v>
      </c>
      <c r="F49" s="798">
        <v>29.683912642687172</v>
      </c>
      <c r="G49" s="798">
        <v>24.612797744848674</v>
      </c>
      <c r="H49" s="798">
        <v>25.205186376750543</v>
      </c>
      <c r="I49" s="798">
        <v>25.306167317334413</v>
      </c>
      <c r="J49" s="798">
        <v>24.704771328523574</v>
      </c>
      <c r="K49" s="798">
        <v>22.93177189375842</v>
      </c>
    </row>
    <row r="50" spans="2:14">
      <c r="B50" s="222" t="s">
        <v>444</v>
      </c>
      <c r="C50" s="279" t="s">
        <v>126</v>
      </c>
      <c r="D50" s="908">
        <v>-0.13520084193039203</v>
      </c>
      <c r="E50" s="908">
        <v>-0.18174509927923432</v>
      </c>
      <c r="F50" s="908">
        <v>-0.41176593363600866</v>
      </c>
      <c r="G50" s="908">
        <v>-0.22481460762185257</v>
      </c>
      <c r="H50" s="908">
        <v>4.1189125850937244E-2</v>
      </c>
      <c r="I50" s="908">
        <v>8.897728945591675E-3</v>
      </c>
      <c r="J50" s="908">
        <v>-3.0003158859624842E-2</v>
      </c>
      <c r="K50" s="908">
        <v>-2.6357672628900857E-2</v>
      </c>
      <c r="L50" s="279"/>
    </row>
    <row r="51" spans="2:14" s="32" customFormat="1">
      <c r="B51" s="841" t="s">
        <v>401</v>
      </c>
      <c r="C51" s="279" t="s">
        <v>126</v>
      </c>
      <c r="D51" s="755">
        <v>17.561165353048104</v>
      </c>
      <c r="E51" s="756">
        <v>17.133364568995752</v>
      </c>
      <c r="F51" s="756">
        <v>29.272146709051164</v>
      </c>
      <c r="G51" s="756">
        <v>24.387983137226822</v>
      </c>
      <c r="H51" s="756">
        <v>25.246375502601481</v>
      </c>
      <c r="I51" s="756">
        <v>25.315065046280004</v>
      </c>
      <c r="J51" s="756">
        <v>24.674768169663949</v>
      </c>
      <c r="K51" s="757">
        <v>22.905414221129519</v>
      </c>
      <c r="L51" s="818"/>
    </row>
    <row r="53" spans="2:14">
      <c r="B53" s="841" t="s">
        <v>401</v>
      </c>
      <c r="C53" s="419" t="s">
        <v>182</v>
      </c>
      <c r="D53" s="755">
        <v>15.052138435291083</v>
      </c>
      <c r="E53" s="756">
        <v>14.403155345091136</v>
      </c>
      <c r="F53" s="756">
        <v>24.345257846811482</v>
      </c>
      <c r="G53" s="756">
        <v>19.85766346746324</v>
      </c>
      <c r="H53" s="756">
        <v>19.8151188872998</v>
      </c>
      <c r="I53" s="756">
        <v>19.279920227599284</v>
      </c>
      <c r="J53" s="756">
        <v>18.311591687136524</v>
      </c>
      <c r="K53" s="757">
        <v>16.539549622204714</v>
      </c>
    </row>
    <row r="54" spans="2:14">
      <c r="B54" s="841"/>
      <c r="C54" s="419"/>
      <c r="D54" s="419"/>
      <c r="E54" s="419"/>
      <c r="F54" s="419"/>
      <c r="G54" s="419"/>
      <c r="H54" s="419"/>
      <c r="I54" s="419"/>
      <c r="J54" s="419"/>
      <c r="K54" s="419"/>
    </row>
    <row r="56" spans="2:14">
      <c r="B56" s="801" t="s">
        <v>367</v>
      </c>
      <c r="C56" s="802"/>
      <c r="D56" s="802"/>
      <c r="E56" s="802"/>
      <c r="F56" s="802"/>
      <c r="G56" s="802"/>
      <c r="H56" s="802"/>
      <c r="I56" s="802"/>
      <c r="J56" s="802"/>
      <c r="K56" s="802"/>
      <c r="L56" s="802"/>
      <c r="M56" s="512"/>
    </row>
    <row r="57" spans="2:14" s="32" customFormat="1">
      <c r="B57" s="513"/>
      <c r="C57" s="512"/>
      <c r="D57" s="512"/>
      <c r="E57" s="512"/>
      <c r="F57" s="512"/>
      <c r="G57" s="512"/>
      <c r="H57" s="512"/>
      <c r="I57" s="512"/>
      <c r="J57" s="512"/>
      <c r="K57" s="512"/>
      <c r="L57" s="512"/>
      <c r="M57" s="512"/>
    </row>
    <row r="58" spans="2:14">
      <c r="B58" s="387" t="s">
        <v>464</v>
      </c>
      <c r="C58" s="307"/>
      <c r="D58" s="307"/>
      <c r="E58" s="307"/>
      <c r="F58" s="307"/>
      <c r="G58" s="307"/>
      <c r="H58" s="307"/>
      <c r="I58" s="307"/>
      <c r="J58" s="307"/>
      <c r="K58" s="307"/>
      <c r="L58" s="307"/>
      <c r="M58" s="209"/>
      <c r="N58" s="209"/>
    </row>
    <row r="59" spans="2:14" s="32" customFormat="1">
      <c r="B59" s="392"/>
      <c r="C59" s="36"/>
      <c r="D59" s="36"/>
      <c r="E59" s="36"/>
      <c r="F59" s="36"/>
      <c r="G59" s="36"/>
      <c r="H59" s="36"/>
      <c r="I59" s="36"/>
      <c r="J59" s="36"/>
      <c r="K59" s="36"/>
      <c r="L59" s="36"/>
      <c r="M59" s="38"/>
      <c r="N59" s="38"/>
    </row>
    <row r="60" spans="2:14">
      <c r="B60" s="209" t="s">
        <v>366</v>
      </c>
      <c r="C60" s="219" t="s">
        <v>182</v>
      </c>
      <c r="D60" s="607">
        <v>11.13649725806606</v>
      </c>
      <c r="E60" s="608">
        <v>11.062175631404751</v>
      </c>
      <c r="F60" s="608">
        <v>20.838503089122938</v>
      </c>
      <c r="G60" s="608">
        <v>19.07494869118187</v>
      </c>
      <c r="H60" s="608">
        <v>18.844846336380588</v>
      </c>
      <c r="I60" s="659">
        <v>18.477057691191725</v>
      </c>
      <c r="J60" s="659">
        <v>18.008215214161144</v>
      </c>
      <c r="K60" s="659">
        <v>19.036504355861162</v>
      </c>
    </row>
    <row r="61" spans="2:14">
      <c r="B61" s="209" t="s">
        <v>369</v>
      </c>
      <c r="C61" s="219" t="s">
        <v>182</v>
      </c>
      <c r="D61" s="615">
        <v>0</v>
      </c>
      <c r="E61" s="616">
        <v>0</v>
      </c>
      <c r="F61" s="616">
        <v>5.7199081774133794E-17</v>
      </c>
      <c r="G61" s="616">
        <v>5.5641081939546121E-17</v>
      </c>
      <c r="H61" s="616">
        <v>2.1650193973614014E-16</v>
      </c>
      <c r="I61" s="659">
        <v>0</v>
      </c>
      <c r="J61" s="659">
        <v>0</v>
      </c>
      <c r="K61" s="659">
        <v>0</v>
      </c>
    </row>
    <row r="62" spans="2:14">
      <c r="B62" s="209" t="s">
        <v>370</v>
      </c>
      <c r="C62" s="219" t="s">
        <v>182</v>
      </c>
      <c r="D62" s="666">
        <v>11.13649725806606</v>
      </c>
      <c r="E62" s="667">
        <v>11.062175631404751</v>
      </c>
      <c r="F62" s="667">
        <v>20.838503089122938</v>
      </c>
      <c r="G62" s="667">
        <v>19.07494869118187</v>
      </c>
      <c r="H62" s="667">
        <v>18.844846336380588</v>
      </c>
      <c r="I62" s="667">
        <v>18.477057691191725</v>
      </c>
      <c r="J62" s="667">
        <v>18.008215214161144</v>
      </c>
      <c r="K62" s="668">
        <v>19.036504355861162</v>
      </c>
    </row>
    <row r="63" spans="2:14">
      <c r="B63" s="209"/>
      <c r="C63" s="219"/>
      <c r="D63" s="219"/>
      <c r="E63" s="219"/>
      <c r="F63" s="219"/>
      <c r="G63" s="219"/>
      <c r="H63" s="219"/>
      <c r="I63" s="219"/>
      <c r="J63" s="219"/>
      <c r="K63" s="219"/>
      <c r="L63" s="219"/>
    </row>
    <row r="64" spans="2:14">
      <c r="B64" s="535" t="s">
        <v>465</v>
      </c>
      <c r="C64" s="307"/>
      <c r="D64" s="307"/>
      <c r="E64" s="307"/>
      <c r="F64" s="307"/>
      <c r="G64" s="307"/>
      <c r="H64" s="307"/>
      <c r="I64" s="307"/>
      <c r="J64" s="307"/>
      <c r="K64" s="307"/>
      <c r="L64" s="307"/>
    </row>
    <row r="65" spans="2:13" s="32" customFormat="1">
      <c r="B65" s="536"/>
      <c r="C65" s="36"/>
      <c r="D65" s="36"/>
      <c r="E65" s="36"/>
      <c r="F65" s="36"/>
      <c r="G65" s="36"/>
      <c r="H65" s="36"/>
      <c r="I65" s="36"/>
      <c r="J65" s="36"/>
      <c r="K65" s="36"/>
      <c r="L65" s="36"/>
    </row>
    <row r="66" spans="2:13">
      <c r="B66" s="209" t="s">
        <v>357</v>
      </c>
      <c r="C66" s="219" t="s">
        <v>182</v>
      </c>
      <c r="D66" s="607">
        <v>10.102588572294176</v>
      </c>
      <c r="E66" s="608">
        <v>7.8338496198233898</v>
      </c>
      <c r="F66" s="608">
        <v>20.108151153831891</v>
      </c>
      <c r="G66" s="608">
        <v>18.429615252691811</v>
      </c>
      <c r="H66" s="608">
        <v>17.323789925810694</v>
      </c>
      <c r="I66" s="659">
        <v>17.345978138251077</v>
      </c>
      <c r="J66" s="659">
        <v>17.944321809568379</v>
      </c>
      <c r="K66" s="659">
        <v>15.960475909688064</v>
      </c>
    </row>
    <row r="67" spans="2:13">
      <c r="B67" s="209" t="s">
        <v>372</v>
      </c>
      <c r="C67" s="219" t="s">
        <v>182</v>
      </c>
      <c r="D67" s="615">
        <v>0</v>
      </c>
      <c r="E67" s="616">
        <v>0</v>
      </c>
      <c r="F67" s="616">
        <v>5.7199081774133794E-17</v>
      </c>
      <c r="G67" s="616">
        <v>5.5641081939546121E-17</v>
      </c>
      <c r="H67" s="616">
        <v>2.1650193973614014E-16</v>
      </c>
      <c r="I67" s="659">
        <v>0</v>
      </c>
      <c r="J67" s="659">
        <v>0</v>
      </c>
      <c r="K67" s="659">
        <v>0</v>
      </c>
    </row>
    <row r="68" spans="2:13">
      <c r="B68" s="14" t="s">
        <v>373</v>
      </c>
      <c r="C68" s="219" t="s">
        <v>182</v>
      </c>
      <c r="D68" s="635">
        <v>10.102588572294176</v>
      </c>
      <c r="E68" s="636">
        <v>7.8338496198233898</v>
      </c>
      <c r="F68" s="636">
        <v>20.108151153831891</v>
      </c>
      <c r="G68" s="636">
        <v>18.429615252691811</v>
      </c>
      <c r="H68" s="636">
        <v>17.323789925810694</v>
      </c>
      <c r="I68" s="636">
        <v>17.345978138251077</v>
      </c>
      <c r="J68" s="636">
        <v>17.944321809568379</v>
      </c>
      <c r="K68" s="637">
        <v>15.960475909688064</v>
      </c>
    </row>
    <row r="69" spans="2:13" s="32" customFormat="1">
      <c r="B69" s="536"/>
      <c r="C69" s="36"/>
      <c r="D69" s="758"/>
      <c r="E69" s="758"/>
      <c r="F69" s="758"/>
      <c r="G69" s="758"/>
      <c r="H69" s="758"/>
      <c r="I69" s="758"/>
      <c r="J69" s="758"/>
      <c r="K69" s="758"/>
      <c r="L69" s="36"/>
    </row>
    <row r="70" spans="2:13" s="32" customFormat="1">
      <c r="B70" s="537" t="s">
        <v>371</v>
      </c>
      <c r="C70" s="36"/>
      <c r="D70" s="717">
        <v>-1.033908685771884</v>
      </c>
      <c r="E70" s="718">
        <v>-3.2283260115813608</v>
      </c>
      <c r="F70" s="718">
        <v>-0.73035193529104703</v>
      </c>
      <c r="G70" s="718">
        <v>-0.64533343849005931</v>
      </c>
      <c r="H70" s="718">
        <v>-1.5210564105698943</v>
      </c>
      <c r="I70" s="718">
        <v>-1.1310795529406477</v>
      </c>
      <c r="J70" s="718">
        <v>-6.3893404592764824E-2</v>
      </c>
      <c r="K70" s="719">
        <v>-3.0760284461730976</v>
      </c>
      <c r="L70" s="36"/>
    </row>
    <row r="71" spans="2:13">
      <c r="B71" s="209" t="s">
        <v>368</v>
      </c>
      <c r="C71" s="219" t="s">
        <v>182</v>
      </c>
      <c r="D71" s="607">
        <v>0</v>
      </c>
      <c r="E71" s="608">
        <v>0</v>
      </c>
      <c r="F71" s="608">
        <v>0</v>
      </c>
      <c r="G71" s="608">
        <v>0</v>
      </c>
      <c r="H71" s="608">
        <v>0</v>
      </c>
      <c r="I71" s="659">
        <v>0</v>
      </c>
      <c r="J71" s="659">
        <v>0</v>
      </c>
      <c r="K71" s="659">
        <v>-4.3684146013203087</v>
      </c>
    </row>
    <row r="72" spans="2:13">
      <c r="B72" s="209" t="s">
        <v>419</v>
      </c>
      <c r="C72" s="219" t="s">
        <v>182</v>
      </c>
      <c r="D72" s="615">
        <v>0</v>
      </c>
      <c r="E72" s="616">
        <v>0</v>
      </c>
      <c r="F72" s="616">
        <v>0</v>
      </c>
      <c r="G72" s="616">
        <v>0</v>
      </c>
      <c r="H72" s="616">
        <v>0</v>
      </c>
      <c r="I72" s="659">
        <v>0</v>
      </c>
      <c r="J72" s="659">
        <v>0</v>
      </c>
      <c r="K72" s="659">
        <v>0.89837112315684287</v>
      </c>
    </row>
    <row r="73" spans="2:13">
      <c r="B73" s="209" t="s">
        <v>331</v>
      </c>
      <c r="C73" s="219" t="s">
        <v>182</v>
      </c>
      <c r="D73" s="615">
        <v>-1.033908685771884</v>
      </c>
      <c r="E73" s="616">
        <v>-3.2283260115813608</v>
      </c>
      <c r="F73" s="616">
        <v>-0.73035193529104703</v>
      </c>
      <c r="G73" s="616">
        <v>-0.64533343849005931</v>
      </c>
      <c r="H73" s="616">
        <v>-1.5210564105698943</v>
      </c>
      <c r="I73" s="659">
        <v>-1.1310795529406477</v>
      </c>
      <c r="J73" s="659">
        <v>-6.3893404592764824E-2</v>
      </c>
      <c r="K73" s="659">
        <v>0.39401503199036814</v>
      </c>
    </row>
    <row r="74" spans="2:13">
      <c r="B74" s="209" t="s">
        <v>120</v>
      </c>
      <c r="C74" s="219" t="s">
        <v>182</v>
      </c>
      <c r="D74" s="538" t="s">
        <v>581</v>
      </c>
      <c r="E74" s="539" t="s">
        <v>581</v>
      </c>
      <c r="F74" s="539" t="s">
        <v>581</v>
      </c>
      <c r="G74" s="539" t="s">
        <v>581</v>
      </c>
      <c r="H74" s="539" t="s">
        <v>581</v>
      </c>
      <c r="I74" s="539" t="s">
        <v>581</v>
      </c>
      <c r="J74" s="539" t="s">
        <v>581</v>
      </c>
      <c r="K74" s="540" t="s">
        <v>581</v>
      </c>
    </row>
    <row r="75" spans="2:13">
      <c r="B75" s="209"/>
      <c r="C75" s="209"/>
      <c r="D75" s="209"/>
      <c r="E75" s="209"/>
      <c r="F75" s="209"/>
      <c r="G75" s="209"/>
      <c r="H75" s="209"/>
      <c r="I75" s="209"/>
      <c r="J75" s="209"/>
      <c r="K75" s="209"/>
      <c r="L75" s="209"/>
      <c r="M75" s="209"/>
    </row>
    <row r="77" spans="2:13">
      <c r="B77" s="845" t="s">
        <v>421</v>
      </c>
      <c r="C77" s="845"/>
      <c r="D77" s="845"/>
      <c r="E77" s="845"/>
      <c r="F77" s="845"/>
      <c r="G77" s="845"/>
      <c r="H77" s="845"/>
      <c r="I77" s="845"/>
      <c r="J77" s="845"/>
      <c r="K77" s="845"/>
      <c r="L77" s="845"/>
    </row>
    <row r="79" spans="2:13">
      <c r="B79" s="14" t="s">
        <v>422</v>
      </c>
      <c r="C79" s="220" t="s">
        <v>182</v>
      </c>
      <c r="D79" s="635">
        <v>-5.0654340738901737</v>
      </c>
      <c r="E79" s="636">
        <v>-6.7220896625724347</v>
      </c>
      <c r="F79" s="636">
        <v>-4.5795669821596121</v>
      </c>
      <c r="G79" s="636">
        <v>-1.6111011878526718</v>
      </c>
      <c r="H79" s="636">
        <v>-2.4590008585692971</v>
      </c>
      <c r="I79" s="636">
        <v>-1.9271655906916116</v>
      </c>
      <c r="J79" s="636">
        <v>-0.3895357643470625</v>
      </c>
      <c r="K79" s="637">
        <v>-0.59810607011398176</v>
      </c>
    </row>
    <row r="80" spans="2:13">
      <c r="B80" s="14"/>
      <c r="C80" s="14"/>
      <c r="D80" s="14"/>
      <c r="E80" s="14"/>
      <c r="F80" s="14"/>
      <c r="G80" s="14"/>
      <c r="H80" s="14"/>
      <c r="I80" s="14"/>
      <c r="J80" s="14"/>
      <c r="K80" s="14"/>
    </row>
    <row r="81" spans="2:11">
      <c r="B81" s="14" t="s">
        <v>433</v>
      </c>
      <c r="C81" s="220" t="s">
        <v>182</v>
      </c>
      <c r="D81" s="635">
        <v>-4.949549862996907</v>
      </c>
      <c r="E81" s="636">
        <v>-6.5693057252677463</v>
      </c>
      <c r="F81" s="636">
        <v>-4.2371066929795909</v>
      </c>
      <c r="G81" s="636">
        <v>-1.4280482147714295</v>
      </c>
      <c r="H81" s="636">
        <v>-2.4913289614891063</v>
      </c>
      <c r="I81" s="636">
        <v>-1.9339420893482071</v>
      </c>
      <c r="J81" s="636">
        <v>-0.36726987756814466</v>
      </c>
      <c r="K81" s="637">
        <v>-0.57907371251664941</v>
      </c>
    </row>
    <row r="83" spans="2:11">
      <c r="B83" s="14" t="s">
        <v>432</v>
      </c>
      <c r="C83" s="220" t="s">
        <v>182</v>
      </c>
      <c r="D83" s="635">
        <v>-0.11588421089326673</v>
      </c>
      <c r="E83" s="636">
        <v>-0.15278393730468842</v>
      </c>
      <c r="F83" s="636">
        <v>-0.34246028918002125</v>
      </c>
      <c r="G83" s="636">
        <v>-0.18305297308124224</v>
      </c>
      <c r="H83" s="636">
        <v>3.2328102919809254E-2</v>
      </c>
      <c r="I83" s="636">
        <v>6.7764986565954644E-3</v>
      </c>
      <c r="J83" s="636">
        <v>-2.2265886778917832E-2</v>
      </c>
      <c r="K83" s="637">
        <v>-1.903235759733235E-2</v>
      </c>
    </row>
    <row r="85" spans="2:11">
      <c r="B85" t="s">
        <v>516</v>
      </c>
      <c r="C85" s="279" t="s">
        <v>126</v>
      </c>
      <c r="D85" s="611">
        <v>-4.7094193522061714</v>
      </c>
      <c r="E85" s="611">
        <v>-4.7545110637585308</v>
      </c>
      <c r="F85" s="611">
        <v>-5.1190643365522268</v>
      </c>
      <c r="G85" s="611">
        <v>-4.113772347239574</v>
      </c>
      <c r="H85" s="611">
        <v>-4.049280404235267</v>
      </c>
      <c r="I85" s="611">
        <v>-3.6683877257199198</v>
      </c>
      <c r="J85" s="611">
        <v>-2.6861250842178008</v>
      </c>
      <c r="K85" s="611">
        <v>-2.0701492573768467</v>
      </c>
    </row>
    <row r="86" spans="2:11">
      <c r="B86" t="s">
        <v>516</v>
      </c>
      <c r="C86" s="419" t="s">
        <v>182</v>
      </c>
      <c r="D86" s="798">
        <v>-4.0365676544889579</v>
      </c>
      <c r="E86" s="798">
        <v>-3.9968776223432969</v>
      </c>
      <c r="F86" s="798">
        <v>-4.2574582057982768</v>
      </c>
      <c r="G86" s="798">
        <v>-3.3495966596985611</v>
      </c>
      <c r="H86" s="798">
        <v>-3.1781580928188005</v>
      </c>
      <c r="I86" s="798">
        <v>-2.7938392647415888</v>
      </c>
      <c r="J86" s="798">
        <v>-1.9934220019641007</v>
      </c>
      <c r="K86" s="798">
        <v>-1.4948141097649259</v>
      </c>
    </row>
    <row r="87" spans="2:11">
      <c r="B87" t="s">
        <v>517</v>
      </c>
      <c r="C87" s="279" t="s">
        <v>126</v>
      </c>
      <c r="D87" s="611">
        <v>-4.57421851027578</v>
      </c>
      <c r="E87" s="611">
        <v>-4.572765964479296</v>
      </c>
      <c r="F87" s="611">
        <v>-4.7072984029162184</v>
      </c>
      <c r="G87" s="611">
        <v>-3.9703473467889392</v>
      </c>
      <c r="H87" s="611">
        <v>-4.1727857580139176</v>
      </c>
      <c r="I87" s="611">
        <v>-3.756503961754678</v>
      </c>
      <c r="J87" s="611">
        <v>-2.7065120832566016</v>
      </c>
      <c r="K87" s="611">
        <v>-2.0746456375866931</v>
      </c>
    </row>
    <row r="88" spans="2:11">
      <c r="B88" t="s">
        <v>517</v>
      </c>
      <c r="C88" s="419" t="s">
        <v>182</v>
      </c>
      <c r="D88" s="798">
        <v>-3.9206834435956912</v>
      </c>
      <c r="E88" s="798">
        <v>-3.8440936850386076</v>
      </c>
      <c r="F88" s="798">
        <v>-3.9149979166182547</v>
      </c>
      <c r="G88" s="798">
        <v>-3.2328143339218127</v>
      </c>
      <c r="H88" s="798">
        <v>-3.2750937209880719</v>
      </c>
      <c r="I88" s="798">
        <v>-2.8609484741550597</v>
      </c>
      <c r="J88" s="798">
        <v>-2.0085515626374826</v>
      </c>
      <c r="K88" s="798">
        <v>-1.4980608575811016</v>
      </c>
    </row>
    <row r="89" spans="2:11">
      <c r="B89" t="s">
        <v>520</v>
      </c>
      <c r="C89" s="419" t="s">
        <v>182</v>
      </c>
      <c r="D89" s="798">
        <v>-0.11588421089326673</v>
      </c>
      <c r="E89" s="798">
        <v>-0.15278393730468931</v>
      </c>
      <c r="F89" s="798">
        <v>-0.34246028918002214</v>
      </c>
      <c r="G89" s="798">
        <v>-0.11678232577674841</v>
      </c>
      <c r="H89" s="798">
        <v>9.6935628169271482E-2</v>
      </c>
      <c r="I89" s="798">
        <v>6.7109209413470872E-2</v>
      </c>
      <c r="J89" s="798">
        <v>1.5129560673381892E-2</v>
      </c>
      <c r="K89" s="798">
        <v>3.2467478161757324E-3</v>
      </c>
    </row>
  </sheetData>
  <conditionalFormatting sqref="D6:K7">
    <cfRule type="expression" dxfId="28" priority="75">
      <formula>AND(D$6="Actuals",E$6="Forecast")</formula>
    </cfRule>
  </conditionalFormatting>
  <conditionalFormatting sqref="D5:K5">
    <cfRule type="expression" dxfId="27" priority="50">
      <formula>AND(D$5="Actuals",E$5="Forecast")</formula>
    </cfRule>
  </conditionalFormatting>
  <conditionalFormatting sqref="D36:H36">
    <cfRule type="expression" dxfId="26" priority="18">
      <formula>AND(D$5="Actuals",E$5="Actuals")</formula>
    </cfRule>
  </conditionalFormatting>
  <conditionalFormatting sqref="D12:K12 D24:K33 D15:K19">
    <cfRule type="expression" dxfId="25" priority="17">
      <formula>NOT(AND(D$5="Actuals",E$5="Actuals"))</formula>
    </cfRule>
  </conditionalFormatting>
  <pageMargins left="0.70866141732283472" right="0.70866141732283472" top="0.74803149606299213" bottom="0.74803149606299213" header="0.31496062992125984" footer="0.31496062992125984"/>
  <pageSetup paperSize="8"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257</v>
      </c>
      <c r="B1" s="123"/>
      <c r="C1" s="123"/>
      <c r="D1" s="123"/>
      <c r="E1" s="123"/>
      <c r="F1" s="123"/>
      <c r="G1" s="123"/>
      <c r="H1" s="123"/>
      <c r="I1" s="131"/>
      <c r="J1" s="131"/>
      <c r="K1" s="132"/>
      <c r="L1" s="133"/>
    </row>
    <row r="2" spans="1:18" s="32" customFormat="1" ht="20.65">
      <c r="A2" s="126" t="s">
        <v>53</v>
      </c>
      <c r="B2" s="30"/>
      <c r="C2" s="30"/>
      <c r="D2" s="30"/>
      <c r="E2" s="30"/>
      <c r="F2" s="30"/>
      <c r="G2" s="30"/>
      <c r="H2" s="30"/>
      <c r="I2" s="27"/>
      <c r="J2" s="27"/>
      <c r="K2" s="27"/>
      <c r="L2" s="127"/>
    </row>
    <row r="3" spans="1:18" s="32" customFormat="1" ht="22.5">
      <c r="A3" s="128">
        <v>2019</v>
      </c>
      <c r="B3" s="916" t="s">
        <v>575</v>
      </c>
      <c r="C3" s="129"/>
      <c r="D3" s="129"/>
      <c r="E3" s="129"/>
      <c r="F3" s="129"/>
      <c r="G3" s="129"/>
      <c r="H3" s="129"/>
      <c r="I3" s="29"/>
      <c r="J3" s="29"/>
      <c r="K3" s="29"/>
      <c r="L3" s="130"/>
    </row>
    <row r="4" spans="1:18" s="2" customFormat="1" ht="12.75" customHeight="1"/>
    <row r="5" spans="1:18" s="2" customFormat="1">
      <c r="B5" s="3"/>
      <c r="C5" s="3"/>
      <c r="D5" s="409" t="s">
        <v>576</v>
      </c>
      <c r="E5" s="410" t="s">
        <v>576</v>
      </c>
      <c r="F5" s="410" t="s">
        <v>576</v>
      </c>
      <c r="G5" s="410" t="s">
        <v>576</v>
      </c>
      <c r="H5" s="410" t="s">
        <v>576</v>
      </c>
      <c r="I5" s="410" t="s">
        <v>576</v>
      </c>
      <c r="J5" s="410" t="s">
        <v>539</v>
      </c>
      <c r="K5" s="411" t="s">
        <v>539</v>
      </c>
    </row>
    <row r="6" spans="1:18" s="2" customFormat="1">
      <c r="D6" s="119">
        <v>2014</v>
      </c>
      <c r="E6" s="120">
        <v>2015</v>
      </c>
      <c r="F6" s="120">
        <v>2016</v>
      </c>
      <c r="G6" s="120">
        <v>2017</v>
      </c>
      <c r="H6" s="120">
        <v>2018</v>
      </c>
      <c r="I6" s="120">
        <v>2019</v>
      </c>
      <c r="J6" s="120">
        <v>2020</v>
      </c>
      <c r="K6" s="203">
        <v>2021</v>
      </c>
    </row>
    <row r="7" spans="1:18" s="2" customFormat="1"/>
    <row r="8" spans="1:18">
      <c r="B8" s="14" t="s">
        <v>228</v>
      </c>
      <c r="C8" s="160" t="s">
        <v>126</v>
      </c>
      <c r="D8" s="658">
        <v>455</v>
      </c>
      <c r="E8" s="659">
        <v>540</v>
      </c>
      <c r="F8" s="659">
        <v>458</v>
      </c>
      <c r="G8" s="659">
        <v>95</v>
      </c>
      <c r="H8" s="659">
        <v>418</v>
      </c>
      <c r="I8" s="659">
        <v>423</v>
      </c>
      <c r="J8" s="659"/>
      <c r="K8" s="660"/>
    </row>
    <row r="9" spans="1:18">
      <c r="B9" s="15" t="s">
        <v>103</v>
      </c>
      <c r="C9" s="14"/>
      <c r="D9" s="759"/>
      <c r="E9" s="759"/>
      <c r="F9" s="759"/>
      <c r="G9" s="759"/>
      <c r="H9" s="759"/>
      <c r="I9" s="759"/>
      <c r="J9" s="759"/>
      <c r="K9" s="759"/>
    </row>
    <row r="10" spans="1:18">
      <c r="B10" s="455" t="s">
        <v>535</v>
      </c>
      <c r="C10" s="160" t="s">
        <v>126</v>
      </c>
      <c r="D10" s="619">
        <v>65</v>
      </c>
      <c r="E10" s="620">
        <v>97</v>
      </c>
      <c r="F10" s="620">
        <v>67</v>
      </c>
      <c r="G10" s="620">
        <v>0</v>
      </c>
      <c r="H10" s="620">
        <v>0</v>
      </c>
      <c r="I10" s="620">
        <v>0</v>
      </c>
      <c r="J10" s="620"/>
      <c r="K10" s="630"/>
    </row>
    <row r="11" spans="1:18">
      <c r="B11" s="455" t="s">
        <v>564</v>
      </c>
      <c r="C11" s="160" t="s">
        <v>126</v>
      </c>
      <c r="D11" s="621">
        <v>3</v>
      </c>
      <c r="E11" s="622">
        <v>7</v>
      </c>
      <c r="F11" s="622">
        <v>8</v>
      </c>
      <c r="G11" s="622">
        <v>0</v>
      </c>
      <c r="H11" s="622">
        <v>3</v>
      </c>
      <c r="I11" s="622">
        <v>2.1217269146101785</v>
      </c>
      <c r="J11" s="622"/>
      <c r="K11" s="631"/>
    </row>
    <row r="12" spans="1:18">
      <c r="B12" s="455" t="s">
        <v>570</v>
      </c>
      <c r="C12" s="160" t="s">
        <v>126</v>
      </c>
      <c r="D12" s="632">
        <v>320</v>
      </c>
      <c r="E12" s="633">
        <v>359</v>
      </c>
      <c r="F12" s="633">
        <v>318</v>
      </c>
      <c r="G12" s="633">
        <v>79</v>
      </c>
      <c r="H12" s="633">
        <v>340</v>
      </c>
      <c r="I12" s="633">
        <v>349.93709406464268</v>
      </c>
      <c r="J12" s="633"/>
      <c r="K12" s="634"/>
      <c r="Q12" s="225"/>
    </row>
    <row r="13" spans="1:18">
      <c r="B13" s="14" t="s">
        <v>104</v>
      </c>
      <c r="C13" s="160" t="s">
        <v>126</v>
      </c>
      <c r="D13" s="750">
        <v>67</v>
      </c>
      <c r="E13" s="751">
        <v>77</v>
      </c>
      <c r="F13" s="751">
        <v>65</v>
      </c>
      <c r="G13" s="751">
        <v>16</v>
      </c>
      <c r="H13" s="751">
        <v>75</v>
      </c>
      <c r="I13" s="751">
        <v>70.941179020747143</v>
      </c>
      <c r="J13" s="751">
        <v>0</v>
      </c>
      <c r="K13" s="752">
        <v>0</v>
      </c>
      <c r="R13" s="224"/>
    </row>
    <row r="14" spans="1:18">
      <c r="C14" s="14"/>
      <c r="Q14" s="225"/>
    </row>
    <row r="15" spans="1:18">
      <c r="B15" s="14" t="s">
        <v>492</v>
      </c>
      <c r="C15" s="160" t="s">
        <v>126</v>
      </c>
      <c r="D15" s="619"/>
      <c r="E15" s="620"/>
      <c r="F15" s="620"/>
      <c r="G15" s="620"/>
      <c r="H15" s="620"/>
      <c r="I15" s="620"/>
      <c r="J15" s="620"/>
      <c r="K15" s="630"/>
    </row>
  </sheetData>
  <conditionalFormatting sqref="D6:K6">
    <cfRule type="expression" dxfId="24" priority="10">
      <formula>AND(D$5="Actuals",E$5="N/A")</formula>
    </cfRule>
  </conditionalFormatting>
  <conditionalFormatting sqref="D5:K5">
    <cfRule type="expression" dxfId="23" priority="3">
      <formula>AND(D$5="Actuals",E$5="N/A")</formula>
    </cfRule>
  </conditionalFormatting>
  <conditionalFormatting sqref="D8:K8 D5:K6 D10:K13">
    <cfRule type="expression" dxfId="22" priority="2">
      <formula>D$5="N/A"</formula>
    </cfRule>
  </conditionalFormatting>
  <conditionalFormatting sqref="D15:K15">
    <cfRule type="expression" dxfId="21"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82" customWidth="1"/>
    <col min="3" max="3" width="14.1171875" customWidth="1"/>
    <col min="4" max="11" width="11.1171875" customWidth="1"/>
    <col min="12" max="12" width="5" customWidth="1"/>
  </cols>
  <sheetData>
    <row r="1" spans="1:12" s="32" customFormat="1" ht="20.65">
      <c r="A1" s="267" t="s">
        <v>256</v>
      </c>
      <c r="B1" s="268"/>
      <c r="C1" s="268"/>
      <c r="D1" s="268"/>
      <c r="E1" s="268"/>
      <c r="F1" s="268"/>
      <c r="G1" s="268"/>
      <c r="H1" s="268"/>
      <c r="I1" s="269"/>
      <c r="J1" s="269"/>
      <c r="K1" s="270"/>
      <c r="L1" s="271"/>
    </row>
    <row r="2" spans="1:12" s="32" customFormat="1" ht="20.65">
      <c r="A2" s="126" t="s">
        <v>53</v>
      </c>
      <c r="B2" s="30"/>
      <c r="C2" s="30"/>
      <c r="D2" s="30"/>
      <c r="E2" s="30"/>
      <c r="F2" s="30"/>
      <c r="G2" s="30"/>
      <c r="H2" s="30"/>
      <c r="I2" s="27"/>
      <c r="J2" s="27"/>
      <c r="K2" s="27"/>
      <c r="L2" s="127"/>
    </row>
    <row r="3" spans="1:12" s="32" customFormat="1" ht="20.65">
      <c r="A3" s="272">
        <v>2019</v>
      </c>
      <c r="B3" s="273"/>
      <c r="C3" s="273"/>
      <c r="D3" s="273"/>
      <c r="E3" s="273"/>
      <c r="F3" s="273"/>
      <c r="G3" s="273"/>
      <c r="H3" s="273"/>
      <c r="I3" s="266"/>
      <c r="J3" s="266"/>
      <c r="K3" s="266"/>
      <c r="L3" s="274"/>
    </row>
    <row r="4" spans="1:12" s="2" customFormat="1" ht="12.75" customHeight="1">
      <c r="A4" s="36"/>
      <c r="B4" s="282"/>
      <c r="C4" s="32"/>
      <c r="D4" s="283"/>
      <c r="E4" s="283"/>
      <c r="F4" s="36"/>
      <c r="G4" s="36"/>
      <c r="H4" s="36"/>
      <c r="I4" s="36"/>
      <c r="J4" s="36"/>
      <c r="K4" s="36"/>
    </row>
    <row r="5" spans="1:12" s="2" customFormat="1" ht="12.75" customHeight="1">
      <c r="A5" s="36"/>
      <c r="B5" s="282"/>
      <c r="C5" s="32"/>
      <c r="D5" s="409" t="s">
        <v>576</v>
      </c>
      <c r="E5" s="410" t="s">
        <v>576</v>
      </c>
      <c r="F5" s="410" t="s">
        <v>576</v>
      </c>
      <c r="G5" s="410" t="s">
        <v>576</v>
      </c>
      <c r="H5" s="410" t="s">
        <v>576</v>
      </c>
      <c r="I5" s="410" t="s">
        <v>576</v>
      </c>
      <c r="J5" s="410" t="s">
        <v>577</v>
      </c>
      <c r="K5" s="411" t="s">
        <v>577</v>
      </c>
    </row>
    <row r="6" spans="1:12" s="2" customFormat="1">
      <c r="A6" s="36"/>
      <c r="B6" s="36"/>
      <c r="C6" s="32"/>
      <c r="D6" s="119">
        <v>2014</v>
      </c>
      <c r="E6" s="120">
        <v>2015</v>
      </c>
      <c r="F6" s="120">
        <v>2016</v>
      </c>
      <c r="G6" s="120">
        <v>2017</v>
      </c>
      <c r="H6" s="120">
        <v>2018</v>
      </c>
      <c r="I6" s="120">
        <v>2019</v>
      </c>
      <c r="J6" s="120">
        <v>2020</v>
      </c>
      <c r="K6" s="203">
        <v>2021</v>
      </c>
    </row>
    <row r="7" spans="1:12" s="2" customFormat="1">
      <c r="A7" s="36"/>
      <c r="B7" s="36"/>
      <c r="C7" s="32"/>
      <c r="D7" s="32"/>
      <c r="E7" s="32"/>
      <c r="F7" s="32"/>
      <c r="G7" s="32"/>
      <c r="H7" s="32"/>
      <c r="I7" s="32"/>
      <c r="J7" s="32"/>
      <c r="K7" s="32"/>
      <c r="L7" s="32"/>
    </row>
    <row r="8" spans="1:12">
      <c r="B8" s="14" t="s">
        <v>381</v>
      </c>
      <c r="C8" s="160" t="s">
        <v>126</v>
      </c>
      <c r="D8" s="760">
        <v>1.4828453886689912</v>
      </c>
      <c r="E8" s="761">
        <v>2.3119363483157382</v>
      </c>
      <c r="F8" s="761">
        <v>2.3164780986623175</v>
      </c>
      <c r="G8" s="761">
        <v>2.5408926096264888</v>
      </c>
      <c r="H8" s="761">
        <v>7.1017033779905345</v>
      </c>
      <c r="I8" s="761">
        <v>7.334206886523833</v>
      </c>
      <c r="J8" s="761"/>
      <c r="K8" s="762"/>
    </row>
    <row r="9" spans="1:12">
      <c r="B9" s="16" t="s">
        <v>23</v>
      </c>
      <c r="D9" s="759"/>
      <c r="E9" s="759"/>
      <c r="F9" s="759"/>
      <c r="G9" s="759"/>
      <c r="H9" s="759"/>
      <c r="I9" s="759"/>
      <c r="J9" s="759"/>
      <c r="K9" s="759"/>
    </row>
    <row r="10" spans="1:12">
      <c r="B10" t="s">
        <v>22</v>
      </c>
      <c r="C10" s="160" t="s">
        <v>126</v>
      </c>
      <c r="D10" s="695">
        <v>1.4828453886689912</v>
      </c>
      <c r="E10" s="696">
        <v>2.3119363483157382</v>
      </c>
      <c r="F10" s="696">
        <v>2.3164780986623175</v>
      </c>
      <c r="G10" s="696">
        <v>2.4616923679914042</v>
      </c>
      <c r="H10" s="696">
        <v>6.8758217910915134</v>
      </c>
      <c r="I10" s="696">
        <v>7.1009301355815131</v>
      </c>
      <c r="J10" s="696"/>
      <c r="K10" s="697"/>
    </row>
    <row r="11" spans="1:12">
      <c r="B11" t="s">
        <v>24</v>
      </c>
      <c r="C11" s="160" t="s">
        <v>126</v>
      </c>
      <c r="D11" s="763">
        <v>0</v>
      </c>
      <c r="E11" s="764">
        <v>0</v>
      </c>
      <c r="F11" s="764">
        <v>0</v>
      </c>
      <c r="G11" s="764">
        <v>7.9200241635084379E-2</v>
      </c>
      <c r="H11" s="764">
        <v>0.2258815868990211</v>
      </c>
      <c r="I11" s="764">
        <v>0.23327675094232023</v>
      </c>
      <c r="J11" s="764"/>
      <c r="K11" s="765"/>
    </row>
    <row r="12" spans="1:12">
      <c r="D12" s="759"/>
      <c r="E12" s="759"/>
      <c r="F12" s="759"/>
      <c r="G12" s="759"/>
      <c r="H12" s="759"/>
      <c r="I12" s="759"/>
      <c r="J12" s="759"/>
      <c r="K12" s="759"/>
    </row>
    <row r="13" spans="1:12">
      <c r="D13" s="759"/>
      <c r="E13" s="759"/>
      <c r="F13" s="759"/>
      <c r="G13" s="759"/>
      <c r="H13" s="759"/>
      <c r="I13" s="759"/>
      <c r="J13" s="759"/>
      <c r="K13" s="759"/>
    </row>
    <row r="14" spans="1:12">
      <c r="B14" t="s">
        <v>22</v>
      </c>
      <c r="C14" s="219" t="s">
        <v>182</v>
      </c>
      <c r="D14" s="17">
        <v>1.2709859294448571</v>
      </c>
      <c r="E14" s="17">
        <v>1.9435282684063082</v>
      </c>
      <c r="F14" s="17">
        <v>1.9265842429994344</v>
      </c>
      <c r="G14" s="17">
        <v>2.0044075940571839</v>
      </c>
      <c r="H14" s="17">
        <v>5.3966251996975076</v>
      </c>
      <c r="I14" s="17">
        <v>5.4080590472701671</v>
      </c>
      <c r="J14" s="17">
        <v>0</v>
      </c>
      <c r="K14" s="17">
        <v>0</v>
      </c>
    </row>
    <row r="15" spans="1:12">
      <c r="D15" s="759"/>
      <c r="E15" s="759"/>
      <c r="F15" s="759"/>
      <c r="G15" s="759"/>
      <c r="H15" s="759"/>
      <c r="I15" s="759"/>
      <c r="J15" s="759"/>
      <c r="K15" s="759"/>
    </row>
    <row r="16" spans="1:12">
      <c r="D16" s="759"/>
      <c r="E16" s="759"/>
      <c r="F16" s="759"/>
      <c r="G16" s="759"/>
      <c r="H16" s="759"/>
      <c r="I16" s="759"/>
      <c r="J16" s="759"/>
      <c r="K16" s="759"/>
    </row>
    <row r="17" spans="2:11" s="2" customFormat="1">
      <c r="B17" s="14" t="s">
        <v>311</v>
      </c>
      <c r="C17" s="219" t="s">
        <v>182</v>
      </c>
      <c r="D17" s="766">
        <v>2.4</v>
      </c>
      <c r="E17" s="766">
        <v>2.4</v>
      </c>
      <c r="F17" s="766">
        <v>1.9</v>
      </c>
      <c r="G17" s="766">
        <v>1.9</v>
      </c>
      <c r="H17" s="766">
        <v>1.9</v>
      </c>
      <c r="I17" s="761">
        <v>5.2</v>
      </c>
      <c r="J17" s="761">
        <v>5.2</v>
      </c>
      <c r="K17" s="761">
        <v>5.2</v>
      </c>
    </row>
    <row r="18" spans="2:11" s="2" customFormat="1">
      <c r="B18" s="209" t="s">
        <v>312</v>
      </c>
      <c r="C18" s="219" t="s">
        <v>182</v>
      </c>
      <c r="D18" s="766">
        <v>0</v>
      </c>
      <c r="E18" s="766">
        <v>0</v>
      </c>
      <c r="F18" s="766">
        <v>0</v>
      </c>
      <c r="G18" s="766">
        <v>0</v>
      </c>
      <c r="H18" s="766">
        <v>0</v>
      </c>
      <c r="I18" s="761">
        <v>-0.2</v>
      </c>
      <c r="J18" s="761">
        <v>-0.2</v>
      </c>
      <c r="K18" s="761">
        <v>-0.2</v>
      </c>
    </row>
    <row r="19" spans="2:11" s="2" customFormat="1">
      <c r="B19" s="14" t="s">
        <v>313</v>
      </c>
      <c r="C19" s="219" t="s">
        <v>182</v>
      </c>
      <c r="D19" s="17">
        <v>2.4</v>
      </c>
      <c r="E19" s="17">
        <v>2.4</v>
      </c>
      <c r="F19" s="17">
        <v>1.9</v>
      </c>
      <c r="G19" s="17">
        <v>1.9</v>
      </c>
      <c r="H19" s="17">
        <v>1.9</v>
      </c>
      <c r="I19" s="17">
        <v>5.4</v>
      </c>
      <c r="J19" s="17">
        <v>5.4</v>
      </c>
      <c r="K19" s="17">
        <v>5.4</v>
      </c>
    </row>
    <row r="20" spans="2:11" s="2" customFormat="1">
      <c r="B20" s="14"/>
      <c r="C20" s="14"/>
      <c r="D20" s="14"/>
      <c r="E20" s="14"/>
      <c r="F20" s="14"/>
      <c r="G20" s="14"/>
      <c r="H20" s="14"/>
      <c r="I20" s="14"/>
      <c r="J20" s="14"/>
      <c r="K20" s="14"/>
    </row>
    <row r="21" spans="2:11" s="2" customFormat="1">
      <c r="B21" s="14"/>
      <c r="C21" s="14"/>
      <c r="D21" s="967" t="s">
        <v>116</v>
      </c>
      <c r="E21" s="14"/>
      <c r="F21" s="14"/>
      <c r="G21" s="14"/>
      <c r="H21" s="14"/>
      <c r="I21" s="14"/>
      <c r="J21" s="14"/>
      <c r="K21" s="14"/>
    </row>
    <row r="22" spans="2:11" s="2" customFormat="1" ht="12.75" customHeight="1">
      <c r="B22" s="14"/>
      <c r="C22" s="14"/>
      <c r="D22" s="968"/>
      <c r="E22" s="14"/>
      <c r="F22" s="14"/>
      <c r="G22" s="14"/>
      <c r="H22" s="14"/>
      <c r="I22" s="14"/>
      <c r="J22" s="14"/>
      <c r="K22" s="14"/>
    </row>
    <row r="23" spans="2:11">
      <c r="C23" s="14"/>
      <c r="D23" s="969"/>
      <c r="E23" s="14"/>
    </row>
    <row r="24" spans="2:11">
      <c r="B24" s="14" t="s">
        <v>115</v>
      </c>
      <c r="C24" s="14"/>
      <c r="D24" s="547">
        <v>42460</v>
      </c>
    </row>
    <row r="25" spans="2:11">
      <c r="B25" s="14"/>
      <c r="C25" s="14"/>
      <c r="D25" s="41"/>
      <c r="E25" s="42"/>
      <c r="F25" s="42"/>
    </row>
    <row r="26" spans="2:11">
      <c r="B26" s="209" t="s">
        <v>310</v>
      </c>
      <c r="C26" s="14"/>
      <c r="D26" s="547">
        <v>42460</v>
      </c>
      <c r="E26" s="42"/>
      <c r="F26" s="42"/>
    </row>
    <row r="27" spans="2:11">
      <c r="B27" s="209"/>
      <c r="C27" s="14"/>
      <c r="D27" s="41"/>
      <c r="E27" s="42"/>
      <c r="F27" s="42"/>
    </row>
    <row r="28" spans="2:11">
      <c r="B28" s="14"/>
      <c r="D28" s="380" t="s">
        <v>279</v>
      </c>
      <c r="E28" s="42"/>
      <c r="F28" s="42"/>
    </row>
    <row r="29" spans="2:11">
      <c r="B29" t="s">
        <v>25</v>
      </c>
      <c r="D29" s="766">
        <v>120.58613549790965</v>
      </c>
    </row>
    <row r="30" spans="2:11">
      <c r="B30" t="s">
        <v>26</v>
      </c>
      <c r="D30" s="766">
        <v>18243.313864502092</v>
      </c>
    </row>
    <row r="31" spans="2:11">
      <c r="D31" s="759"/>
    </row>
    <row r="32" spans="2:11">
      <c r="B32" t="s">
        <v>27</v>
      </c>
      <c r="D32" s="766">
        <v>103.9</v>
      </c>
    </row>
    <row r="33" spans="2:4">
      <c r="B33" t="s">
        <v>28</v>
      </c>
      <c r="D33" s="766">
        <v>16725.7</v>
      </c>
    </row>
    <row r="34" spans="2:4">
      <c r="D34" s="759"/>
    </row>
    <row r="35" spans="2:4">
      <c r="B35" s="44" t="s">
        <v>30</v>
      </c>
      <c r="D35" s="17">
        <v>16.686135497909646</v>
      </c>
    </row>
    <row r="36" spans="2:4">
      <c r="B36" s="44" t="s">
        <v>29</v>
      </c>
      <c r="D36" s="17">
        <v>1517.613864502091</v>
      </c>
    </row>
    <row r="37" spans="2:4">
      <c r="D37" s="759"/>
    </row>
    <row r="38" spans="2:4">
      <c r="B38" t="s">
        <v>31</v>
      </c>
      <c r="D38" s="766">
        <v>37.325589728699129</v>
      </c>
    </row>
    <row r="39" spans="2:4">
      <c r="B39" t="s">
        <v>32</v>
      </c>
      <c r="D39" s="766">
        <v>3.181686951633921</v>
      </c>
    </row>
  </sheetData>
  <mergeCells count="1">
    <mergeCell ref="D21:D23"/>
  </mergeCells>
  <conditionalFormatting sqref="D6:J6">
    <cfRule type="expression" dxfId="20" priority="26">
      <formula>AND(D$4="Actuals",E$4="Forecast")</formula>
    </cfRule>
  </conditionalFormatting>
  <conditionalFormatting sqref="D11:H11 J11:K11">
    <cfRule type="expression" dxfId="19" priority="20">
      <formula>D$5="Forecast"</formula>
    </cfRule>
    <cfRule type="expression" dxfId="18" priority="21">
      <formula>D$5="Actuals"</formula>
    </cfRule>
  </conditionalFormatting>
  <conditionalFormatting sqref="D8:K8">
    <cfRule type="expression" dxfId="17" priority="24">
      <formula>D$5="Forecast"</formula>
    </cfRule>
    <cfRule type="expression" dxfId="16" priority="25">
      <formula>D$5="Actuals"</formula>
    </cfRule>
  </conditionalFormatting>
  <conditionalFormatting sqref="D10:H10 J10:K10">
    <cfRule type="expression" dxfId="15" priority="22">
      <formula>D$5="Forecast"</formula>
    </cfRule>
    <cfRule type="expression" dxfId="14" priority="23">
      <formula>D$5="Actuals"</formula>
    </cfRule>
  </conditionalFormatting>
  <conditionalFormatting sqref="D5:K6">
    <cfRule type="expression" dxfId="13" priority="19">
      <formula>AND(D$5="Actuals",E$5="Forecast")</formula>
    </cfRule>
  </conditionalFormatting>
  <conditionalFormatting sqref="D21">
    <cfRule type="expression" dxfId="12" priority="16">
      <formula>AND(E$4="Actuals",F$4="Forecast")</formula>
    </cfRule>
  </conditionalFormatting>
  <conditionalFormatting sqref="K6">
    <cfRule type="expression" dxfId="11" priority="122">
      <formula>AND(K$4="Actuals",#REF!="Forecast")</formula>
    </cfRule>
  </conditionalFormatting>
  <conditionalFormatting sqref="K5">
    <cfRule type="expression" dxfId="10" priority="124">
      <formula>AND(K$5="Actuals",#REF!="Forecast")</formula>
    </cfRule>
  </conditionalFormatting>
  <conditionalFormatting sqref="I17:I18">
    <cfRule type="expression" dxfId="9" priority="7">
      <formula>I$5="Forecast"</formula>
    </cfRule>
    <cfRule type="expression" dxfId="8" priority="8">
      <formula>I$5="Actuals"</formula>
    </cfRule>
  </conditionalFormatting>
  <conditionalFormatting sqref="J17:K18">
    <cfRule type="expression" dxfId="7" priority="5">
      <formula>J$5="Forecast"</formula>
    </cfRule>
    <cfRule type="expression" dxfId="6" priority="6">
      <formula>J$5="Actuals"</formula>
    </cfRule>
  </conditionalFormatting>
  <conditionalFormatting sqref="I11">
    <cfRule type="expression" dxfId="5" priority="1">
      <formula>I$5="Forecast"</formula>
    </cfRule>
    <cfRule type="expression" dxfId="4" priority="2">
      <formula>I$5="Actuals"</formula>
    </cfRule>
  </conditionalFormatting>
  <conditionalFormatting sqref="I10">
    <cfRule type="expression" dxfId="3" priority="3">
      <formula>I$5="Forecast"</formula>
    </cfRule>
    <cfRule type="expression" dxfId="2" priority="4">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41015625" customWidth="1"/>
    <col min="2" max="2" width="70.703125" customWidth="1"/>
    <col min="3" max="3" width="14.1171875" customWidth="1"/>
    <col min="4" max="11" width="11.1171875" customWidth="1"/>
    <col min="12" max="12" width="5" customWidth="1"/>
  </cols>
  <sheetData>
    <row r="1" spans="1:19" s="32" customFormat="1" ht="20.65">
      <c r="A1" s="381" t="s">
        <v>569</v>
      </c>
      <c r="B1" s="268"/>
      <c r="C1" s="268"/>
      <c r="D1" s="268"/>
      <c r="E1" s="268"/>
      <c r="F1" s="268"/>
      <c r="G1" s="268"/>
      <c r="H1" s="268"/>
      <c r="I1" s="269"/>
      <c r="J1" s="269"/>
      <c r="K1" s="270"/>
      <c r="L1" s="382"/>
      <c r="M1" s="34"/>
      <c r="N1" s="34"/>
      <c r="O1" s="33" t="s">
        <v>82</v>
      </c>
      <c r="P1" s="34"/>
      <c r="Q1" s="34"/>
      <c r="R1" s="34"/>
      <c r="S1" s="34"/>
    </row>
    <row r="2" spans="1:19" s="32" customFormat="1" ht="20.65">
      <c r="A2" s="126" t="s">
        <v>53</v>
      </c>
      <c r="B2" s="30"/>
      <c r="C2" s="30"/>
      <c r="D2" s="30"/>
      <c r="E2" s="30"/>
      <c r="F2" s="30"/>
      <c r="G2" s="30"/>
      <c r="H2" s="30"/>
      <c r="I2" s="27"/>
      <c r="J2" s="27"/>
      <c r="K2" s="27"/>
      <c r="L2" s="127"/>
      <c r="M2" s="34"/>
      <c r="N2" s="34"/>
      <c r="O2" s="33" t="s">
        <v>82</v>
      </c>
      <c r="P2" s="34"/>
      <c r="Q2" s="34"/>
      <c r="R2" s="34"/>
      <c r="S2" s="34"/>
    </row>
    <row r="3" spans="1:19" s="32" customFormat="1" ht="20.65">
      <c r="A3" s="272">
        <v>2019</v>
      </c>
      <c r="B3" s="273"/>
      <c r="C3" s="273"/>
      <c r="D3" s="273"/>
      <c r="E3" s="273"/>
      <c r="F3" s="273"/>
      <c r="G3" s="273"/>
      <c r="H3" s="273"/>
      <c r="I3" s="266"/>
      <c r="J3" s="266"/>
      <c r="K3" s="266"/>
      <c r="L3" s="274"/>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09" t="s">
        <v>576</v>
      </c>
      <c r="E5" s="410" t="s">
        <v>576</v>
      </c>
      <c r="F5" s="410" t="s">
        <v>576</v>
      </c>
      <c r="G5" s="410" t="s">
        <v>576</v>
      </c>
      <c r="H5" s="410" t="s">
        <v>576</v>
      </c>
      <c r="I5" s="410" t="s">
        <v>576</v>
      </c>
      <c r="J5" s="410" t="s">
        <v>577</v>
      </c>
      <c r="K5" s="411" t="s">
        <v>577</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3">
        <v>2021</v>
      </c>
    </row>
    <row r="7" spans="1:19">
      <c r="D7" s="770"/>
      <c r="E7" s="770"/>
      <c r="F7" s="770"/>
      <c r="G7" s="770"/>
      <c r="H7" s="770"/>
      <c r="I7" s="770"/>
      <c r="J7" s="770"/>
      <c r="K7" s="770"/>
    </row>
    <row r="8" spans="1:19">
      <c r="B8" s="52" t="s">
        <v>455</v>
      </c>
      <c r="C8" s="219" t="s">
        <v>182</v>
      </c>
      <c r="D8" s="767">
        <v>0.46781782432287272</v>
      </c>
      <c r="E8" s="767">
        <v>0.48307615956842659</v>
      </c>
      <c r="F8" s="767">
        <v>0.16741870996379332</v>
      </c>
      <c r="G8" s="767">
        <v>0.18142534670279498</v>
      </c>
      <c r="H8" s="767">
        <v>0.26003347170557889</v>
      </c>
      <c r="I8" s="767">
        <v>0.43414008274844618</v>
      </c>
      <c r="J8" s="767">
        <v>0.48401334768447263</v>
      </c>
      <c r="K8" s="767">
        <v>0.43463403549911411</v>
      </c>
    </row>
    <row r="9" spans="1:19">
      <c r="D9" s="770"/>
      <c r="E9" s="770"/>
      <c r="F9" s="770"/>
      <c r="G9" s="770"/>
      <c r="H9" s="770"/>
      <c r="I9" s="770"/>
      <c r="J9" s="770"/>
      <c r="K9" s="770"/>
    </row>
    <row r="10" spans="1:19">
      <c r="B10" s="14" t="s">
        <v>439</v>
      </c>
      <c r="D10" s="770"/>
      <c r="E10" s="770"/>
      <c r="F10" s="770"/>
      <c r="G10" s="770"/>
      <c r="H10" s="770"/>
      <c r="I10" s="770"/>
      <c r="J10" s="770"/>
      <c r="K10" s="770"/>
    </row>
    <row r="11" spans="1:19">
      <c r="B11" s="45" t="s">
        <v>563</v>
      </c>
      <c r="C11" s="160" t="s">
        <v>126</v>
      </c>
      <c r="D11" s="659">
        <v>0.375</v>
      </c>
      <c r="E11" s="659">
        <v>0.375</v>
      </c>
      <c r="F11" s="659">
        <v>0</v>
      </c>
      <c r="G11" s="659">
        <v>0</v>
      </c>
      <c r="H11" s="659">
        <v>0</v>
      </c>
      <c r="I11" s="659">
        <v>0</v>
      </c>
      <c r="J11" s="659">
        <v>0</v>
      </c>
      <c r="K11" s="659">
        <v>0</v>
      </c>
    </row>
    <row r="12" spans="1:19">
      <c r="B12" s="45" t="s">
        <v>625</v>
      </c>
      <c r="C12" s="160" t="s">
        <v>126</v>
      </c>
      <c r="D12" s="659">
        <v>0</v>
      </c>
      <c r="E12" s="659">
        <v>0</v>
      </c>
      <c r="F12" s="659">
        <v>0</v>
      </c>
      <c r="G12" s="659">
        <v>0</v>
      </c>
      <c r="H12" s="659">
        <v>0</v>
      </c>
      <c r="I12" s="659">
        <v>9.1999999999999998E-2</v>
      </c>
      <c r="J12" s="659">
        <v>0</v>
      </c>
      <c r="K12" s="659">
        <v>0</v>
      </c>
    </row>
    <row r="13" spans="1:19">
      <c r="B13" s="45" t="s">
        <v>626</v>
      </c>
      <c r="C13" s="160" t="s">
        <v>126</v>
      </c>
      <c r="D13" s="659">
        <v>0</v>
      </c>
      <c r="E13" s="659">
        <v>0</v>
      </c>
      <c r="F13" s="659">
        <v>0</v>
      </c>
      <c r="G13" s="659">
        <v>0</v>
      </c>
      <c r="H13" s="659">
        <v>0</v>
      </c>
      <c r="I13" s="659">
        <v>0</v>
      </c>
      <c r="J13" s="659">
        <v>0</v>
      </c>
      <c r="K13" s="659">
        <v>0</v>
      </c>
    </row>
    <row r="14" spans="1:19">
      <c r="B14" s="14" t="s">
        <v>452</v>
      </c>
      <c r="C14" s="160" t="s">
        <v>126</v>
      </c>
      <c r="D14" s="767">
        <v>0.375</v>
      </c>
      <c r="E14" s="768">
        <v>0.375</v>
      </c>
      <c r="F14" s="768">
        <v>0</v>
      </c>
      <c r="G14" s="768">
        <v>0</v>
      </c>
      <c r="H14" s="768">
        <v>0</v>
      </c>
      <c r="I14" s="768">
        <v>9.1999999999999998E-2</v>
      </c>
      <c r="J14" s="768">
        <v>0</v>
      </c>
      <c r="K14" s="769">
        <v>0</v>
      </c>
    </row>
    <row r="15" spans="1:19">
      <c r="B15" s="36" t="s">
        <v>446</v>
      </c>
      <c r="C15" s="160" t="s">
        <v>126</v>
      </c>
      <c r="D15" s="658"/>
      <c r="E15" s="659"/>
      <c r="F15" s="659"/>
      <c r="G15" s="659"/>
      <c r="H15" s="659"/>
      <c r="I15" s="659">
        <v>0</v>
      </c>
      <c r="J15" s="659">
        <v>0</v>
      </c>
      <c r="K15" s="659">
        <v>0</v>
      </c>
    </row>
    <row r="16" spans="1:19">
      <c r="B16" s="52" t="s">
        <v>453</v>
      </c>
      <c r="C16" s="160" t="s">
        <v>126</v>
      </c>
      <c r="D16" s="767">
        <v>0.375</v>
      </c>
      <c r="E16" s="767">
        <v>0.375</v>
      </c>
      <c r="F16" s="767">
        <v>0</v>
      </c>
      <c r="G16" s="767">
        <v>0</v>
      </c>
      <c r="H16" s="767">
        <v>0</v>
      </c>
      <c r="I16" s="767">
        <v>9.1999999999999998E-2</v>
      </c>
      <c r="J16" s="767">
        <v>0</v>
      </c>
      <c r="K16" s="767">
        <v>0</v>
      </c>
    </row>
    <row r="18" spans="2:11">
      <c r="B18" s="14" t="s">
        <v>450</v>
      </c>
      <c r="D18" s="770"/>
      <c r="E18" s="770"/>
      <c r="F18" s="770"/>
      <c r="G18" s="770"/>
      <c r="H18" s="770"/>
      <c r="I18" s="770"/>
      <c r="J18" s="770"/>
      <c r="K18" s="770"/>
    </row>
    <row r="19" spans="2:11">
      <c r="B19" s="855" t="s">
        <v>451</v>
      </c>
      <c r="C19" s="160" t="s">
        <v>126</v>
      </c>
      <c r="D19" s="659">
        <v>0.22181550799999999</v>
      </c>
      <c r="E19" s="659">
        <v>0.252716838</v>
      </c>
      <c r="F19" s="659">
        <v>0.25162523799999997</v>
      </c>
      <c r="G19" s="659">
        <v>0.27851956898800007</v>
      </c>
      <c r="H19" s="659">
        <v>0.40902192699999995</v>
      </c>
      <c r="I19" s="659">
        <v>0.59017019538335325</v>
      </c>
      <c r="J19" s="659">
        <v>0.80519172808162143</v>
      </c>
      <c r="K19" s="659">
        <v>0.72520386567462525</v>
      </c>
    </row>
    <row r="20" spans="2:11">
      <c r="B20" s="36" t="s">
        <v>446</v>
      </c>
      <c r="C20" s="160" t="s">
        <v>126</v>
      </c>
      <c r="D20" s="659">
        <v>5.101756684E-2</v>
      </c>
      <c r="E20" s="659">
        <v>5.307053598E-2</v>
      </c>
      <c r="F20" s="659">
        <v>5.0325047599999999E-2</v>
      </c>
      <c r="G20" s="659">
        <v>5.5703913797600015E-2</v>
      </c>
      <c r="H20" s="659">
        <v>7.7714166129999998E-2</v>
      </c>
      <c r="I20" s="659">
        <v>0.11213233712283711</v>
      </c>
      <c r="J20" s="659">
        <v>0.15298642833550807</v>
      </c>
      <c r="K20" s="659">
        <v>0.1232846571646863</v>
      </c>
    </row>
    <row r="21" spans="2:11">
      <c r="B21" s="52" t="s">
        <v>454</v>
      </c>
      <c r="C21" s="160" t="s">
        <v>126</v>
      </c>
      <c r="D21" s="767">
        <v>0.17079794115999999</v>
      </c>
      <c r="E21" s="767">
        <v>0.19964630202</v>
      </c>
      <c r="F21" s="767">
        <v>0.20130019039999997</v>
      </c>
      <c r="G21" s="767">
        <v>0.22281565519040006</v>
      </c>
      <c r="H21" s="767">
        <v>0.33130776086999997</v>
      </c>
      <c r="I21" s="767">
        <v>0.47803785826051615</v>
      </c>
      <c r="J21" s="767">
        <v>0.65220529974611341</v>
      </c>
      <c r="K21" s="767">
        <v>0.60191920850993896</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5" activePane="bottomLeft" state="frozen"/>
      <selection activeCell="B75" sqref="A1:XFD1048576"/>
      <selection pane="bottomLeft" activeCell="E24" sqref="E24:F24"/>
    </sheetView>
  </sheetViews>
  <sheetFormatPr defaultRowHeight="12.4"/>
  <cols>
    <col min="1" max="1" width="8.41015625" customWidth="1"/>
    <col min="2" max="2" width="35.1171875" customWidth="1"/>
    <col min="8" max="8" width="10.1171875" bestFit="1" customWidth="1"/>
    <col min="14" max="14" width="9" customWidth="1"/>
  </cols>
  <sheetData>
    <row r="1" spans="1:14" ht="20.65">
      <c r="A1" s="381" t="s">
        <v>363</v>
      </c>
      <c r="B1" s="428"/>
      <c r="C1" s="428"/>
      <c r="D1" s="428"/>
      <c r="E1" s="428"/>
      <c r="F1" s="428"/>
      <c r="G1" s="428"/>
      <c r="H1" s="428"/>
      <c r="I1" s="428"/>
      <c r="J1" s="428"/>
      <c r="K1" s="428"/>
      <c r="L1" s="428"/>
      <c r="M1" s="428"/>
      <c r="N1" s="429"/>
    </row>
    <row r="2" spans="1:14" ht="20.65">
      <c r="A2" s="126" t="str">
        <f>'RFPR cover'!C5</f>
        <v>Cadent-WM</v>
      </c>
      <c r="B2" s="313"/>
      <c r="C2" s="313"/>
      <c r="D2" s="313"/>
      <c r="E2" s="313"/>
      <c r="F2" s="313"/>
      <c r="G2" s="313"/>
      <c r="H2" s="313"/>
      <c r="I2" s="313"/>
      <c r="J2" s="313"/>
      <c r="K2" s="313"/>
      <c r="L2" s="313"/>
      <c r="M2" s="313"/>
      <c r="N2" s="314"/>
    </row>
    <row r="3" spans="1:14" ht="20.65">
      <c r="A3" s="272">
        <f>'RFPR cover'!C7</f>
        <v>2019</v>
      </c>
      <c r="B3" s="315"/>
      <c r="C3" s="315"/>
      <c r="D3" s="315"/>
      <c r="E3" s="315"/>
      <c r="F3" s="315"/>
      <c r="G3" s="315"/>
      <c r="H3" s="315"/>
      <c r="I3" s="315"/>
      <c r="J3" s="315"/>
      <c r="K3" s="315"/>
      <c r="L3" s="315"/>
      <c r="M3" s="315"/>
      <c r="N3" s="316"/>
    </row>
    <row r="6" spans="1:14">
      <c r="A6" s="31"/>
      <c r="B6" s="21">
        <v>2018</v>
      </c>
      <c r="C6" s="20" t="s">
        <v>61</v>
      </c>
      <c r="D6" s="18"/>
      <c r="E6" s="18"/>
      <c r="F6" s="852"/>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6" t="s">
        <v>37</v>
      </c>
      <c r="C13" s="577" t="s">
        <v>38</v>
      </c>
      <c r="D13" s="577" t="s">
        <v>190</v>
      </c>
      <c r="E13" s="577" t="s">
        <v>39</v>
      </c>
      <c r="F13" s="577" t="s">
        <v>40</v>
      </c>
      <c r="G13" s="578" t="s">
        <v>318</v>
      </c>
    </row>
    <row r="14" spans="1:14">
      <c r="A14" s="31"/>
      <c r="B14" s="170" t="s">
        <v>72</v>
      </c>
      <c r="C14" s="178">
        <v>2010</v>
      </c>
      <c r="D14" s="171" t="str">
        <f>IF(VALUE(C14)&lt;='RFPR cover'!$C$7,"Actual","Forecast")</f>
        <v>Actual</v>
      </c>
      <c r="E14" s="393">
        <v>215.767</v>
      </c>
      <c r="F14" s="521">
        <v>221.75</v>
      </c>
      <c r="G14" s="172">
        <v>0.28000000000000003</v>
      </c>
      <c r="H14" s="853"/>
      <c r="J14" s="854"/>
    </row>
    <row r="15" spans="1:14">
      <c r="A15" s="31"/>
      <c r="B15" s="173" t="s">
        <v>73</v>
      </c>
      <c r="C15" s="179">
        <v>2011</v>
      </c>
      <c r="D15" s="174" t="str">
        <f>IF(VALUE(C15)&lt;='RFPR cover'!$C$7,"Actual","Forecast")</f>
        <v>Actual</v>
      </c>
      <c r="E15" s="394">
        <v>226.47499999999999</v>
      </c>
      <c r="F15" s="522">
        <v>233.45</v>
      </c>
      <c r="G15" s="175">
        <v>0.28000000000000003</v>
      </c>
      <c r="H15" s="853"/>
      <c r="J15" s="854"/>
    </row>
    <row r="16" spans="1:14" ht="14.25" customHeight="1">
      <c r="A16" s="31"/>
      <c r="B16" s="173" t="s">
        <v>74</v>
      </c>
      <c r="C16" s="179">
        <v>2012</v>
      </c>
      <c r="D16" s="174" t="str">
        <f>IF(VALUE(C16)&lt;='RFPR cover'!$C$7,"Actual","Forecast")</f>
        <v>Actual</v>
      </c>
      <c r="E16" s="394">
        <v>237.34200000000001</v>
      </c>
      <c r="F16" s="522">
        <v>241.65</v>
      </c>
      <c r="G16" s="175">
        <v>0.26</v>
      </c>
      <c r="H16" s="853"/>
      <c r="J16" s="854"/>
    </row>
    <row r="17" spans="2:10">
      <c r="B17" s="173" t="s">
        <v>75</v>
      </c>
      <c r="C17" s="179">
        <v>2013</v>
      </c>
      <c r="D17" s="174" t="str">
        <f>IF(VALUE(C17)&lt;='RFPR cover'!$C$7,"Actual","Forecast")</f>
        <v>Actual</v>
      </c>
      <c r="E17" s="394">
        <v>244.67500000000001</v>
      </c>
      <c r="F17" s="522">
        <v>249.1</v>
      </c>
      <c r="G17" s="175">
        <v>0.24</v>
      </c>
      <c r="H17" s="853"/>
      <c r="J17" s="854"/>
    </row>
    <row r="18" spans="2:10">
      <c r="B18" s="173" t="s">
        <v>76</v>
      </c>
      <c r="C18" s="179">
        <v>2014</v>
      </c>
      <c r="D18" s="174" t="str">
        <f>IF(VALUE(C18)&lt;='RFPR cover'!$C$7,"Actual","Forecast")</f>
        <v>Actual</v>
      </c>
      <c r="E18" s="394">
        <v>251.733</v>
      </c>
      <c r="F18" s="522">
        <v>255.25</v>
      </c>
      <c r="G18" s="175">
        <v>0.23</v>
      </c>
      <c r="H18" s="853"/>
      <c r="I18" s="541"/>
      <c r="J18" s="854"/>
    </row>
    <row r="19" spans="2:10">
      <c r="B19" s="173" t="s">
        <v>77</v>
      </c>
      <c r="C19" s="179">
        <v>2015</v>
      </c>
      <c r="D19" s="174" t="str">
        <f>IF(VALUE(C19)&lt;='RFPR cover'!$C$7,"Actual","Forecast")</f>
        <v>Actual</v>
      </c>
      <c r="E19" s="394">
        <v>256.66699999999997</v>
      </c>
      <c r="F19" s="522">
        <v>257.55</v>
      </c>
      <c r="G19" s="175">
        <v>0.21</v>
      </c>
      <c r="H19" s="853"/>
      <c r="I19" s="541"/>
      <c r="J19" s="854"/>
    </row>
    <row r="20" spans="2:10">
      <c r="B20" s="173" t="s">
        <v>78</v>
      </c>
      <c r="C20" s="179">
        <v>2016</v>
      </c>
      <c r="D20" s="174" t="str">
        <f>IF(VALUE(C20)&lt;='RFPR cover'!$C$7,"Actual","Forecast")</f>
        <v>Actual</v>
      </c>
      <c r="E20" s="394">
        <v>259.43299999999999</v>
      </c>
      <c r="F20" s="522">
        <v>261.25</v>
      </c>
      <c r="G20" s="175">
        <v>0.2</v>
      </c>
      <c r="H20" s="853"/>
      <c r="I20" s="541"/>
      <c r="J20" s="854"/>
    </row>
    <row r="21" spans="2:10">
      <c r="B21" s="173" t="s">
        <v>79</v>
      </c>
      <c r="C21" s="179">
        <v>2017</v>
      </c>
      <c r="D21" s="174" t="str">
        <f>IF(VALUE(C21)&lt;='RFPR cover'!$C$7,"Actual","Forecast")</f>
        <v>Actual</v>
      </c>
      <c r="E21" s="394">
        <v>264.99200000000002</v>
      </c>
      <c r="F21" s="522">
        <v>269.95000000000005</v>
      </c>
      <c r="G21" s="175">
        <v>0.2</v>
      </c>
      <c r="H21" s="853"/>
      <c r="I21" s="541"/>
      <c r="J21" s="854"/>
    </row>
    <row r="22" spans="2:10">
      <c r="B22" s="173" t="s">
        <v>61</v>
      </c>
      <c r="C22" s="179">
        <v>2018</v>
      </c>
      <c r="D22" s="174" t="str">
        <f>IF(VALUE(C22)&lt;='RFPR cover'!$C$7,"Actual","Forecast")</f>
        <v>Actual</v>
      </c>
      <c r="E22" s="394">
        <v>274.90800000000002</v>
      </c>
      <c r="F22" s="522">
        <v>279</v>
      </c>
      <c r="G22" s="175">
        <v>0.19</v>
      </c>
      <c r="H22" s="853"/>
      <c r="I22" s="541"/>
      <c r="J22" s="854"/>
    </row>
    <row r="23" spans="2:10">
      <c r="B23" s="524" t="s">
        <v>62</v>
      </c>
      <c r="C23" s="525">
        <v>2019</v>
      </c>
      <c r="D23" s="174" t="str">
        <f>IF(VALUE(C23)&lt;='RFPR cover'!$C$7,"Actual","Forecast")</f>
        <v>Actual</v>
      </c>
      <c r="E23" s="523">
        <v>283.30799999999999</v>
      </c>
      <c r="F23" s="523">
        <v>286.64999999999998</v>
      </c>
      <c r="G23" s="175">
        <v>0.19</v>
      </c>
      <c r="H23" s="853"/>
      <c r="J23" s="854"/>
    </row>
    <row r="24" spans="2:10">
      <c r="B24" s="524" t="s">
        <v>63</v>
      </c>
      <c r="C24" s="525">
        <v>2020</v>
      </c>
      <c r="D24" s="174" t="str">
        <f>IF(VALUE(C24)&lt;='RFPR cover'!$C$7,"Actual","Forecast")</f>
        <v>Forecast</v>
      </c>
      <c r="E24" s="523">
        <f t="shared" ref="E24:F27" si="0">E23*(1+INDEX($D$43:$J$43,0,MATCH($C24,$D$42:$J$42,0)))</f>
        <v>290.74483500000002</v>
      </c>
      <c r="F24" s="523">
        <f t="shared" si="0"/>
        <v>294.17456249999998</v>
      </c>
      <c r="G24" s="175">
        <v>0.19</v>
      </c>
      <c r="H24" s="853"/>
      <c r="J24" s="854"/>
    </row>
    <row r="25" spans="2:10">
      <c r="B25" s="524" t="s">
        <v>64</v>
      </c>
      <c r="C25" s="525">
        <v>2021</v>
      </c>
      <c r="D25" s="174" t="str">
        <f>IF(VALUE(C25)&lt;='RFPR cover'!$C$7,"Actual","Forecast")</f>
        <v>Forecast</v>
      </c>
      <c r="E25" s="523">
        <f t="shared" si="0"/>
        <v>298.81300417124999</v>
      </c>
      <c r="F25" s="523">
        <f t="shared" si="0"/>
        <v>302.33790660937495</v>
      </c>
      <c r="G25" s="175">
        <v>0.17</v>
      </c>
      <c r="H25" s="853"/>
      <c r="J25" s="854"/>
    </row>
    <row r="26" spans="2:10">
      <c r="B26" s="524" t="s">
        <v>65</v>
      </c>
      <c r="C26" s="525">
        <v>2022</v>
      </c>
      <c r="D26" s="174" t="str">
        <f>IF(VALUE(C26)&lt;='RFPR cover'!$C$7,"Actual","Forecast")</f>
        <v>Forecast</v>
      </c>
      <c r="E26" s="523">
        <f t="shared" si="0"/>
        <v>307.85209754743033</v>
      </c>
      <c r="F26" s="523">
        <f t="shared" si="0"/>
        <v>311.48362828430857</v>
      </c>
      <c r="G26" s="175">
        <v>0.17</v>
      </c>
      <c r="H26" s="853"/>
      <c r="J26" s="854"/>
    </row>
    <row r="27" spans="2:10">
      <c r="B27" s="524" t="s">
        <v>66</v>
      </c>
      <c r="C27" s="525">
        <v>2023</v>
      </c>
      <c r="D27" s="174" t="str">
        <f>IF(VALUE(C27)&lt;='RFPR cover'!$C$7,"Actual","Forecast")</f>
        <v>Forecast</v>
      </c>
      <c r="E27" s="523">
        <f t="shared" si="0"/>
        <v>317.31854954701384</v>
      </c>
      <c r="F27" s="523">
        <f t="shared" si="0"/>
        <v>321.06174985405107</v>
      </c>
      <c r="G27" s="175">
        <v>0.17</v>
      </c>
      <c r="H27" s="853"/>
      <c r="J27" s="854"/>
    </row>
    <row r="28" spans="2:10">
      <c r="B28" s="524" t="s">
        <v>203</v>
      </c>
      <c r="C28" s="525">
        <v>2024</v>
      </c>
      <c r="D28" s="174" t="str">
        <f>IF(VALUE(C28)&lt;='RFPR cover'!$C$7,"Actual","Forecast")</f>
        <v>Forecast</v>
      </c>
      <c r="E28" s="396"/>
      <c r="F28" s="396"/>
      <c r="G28" s="175">
        <v>0.17</v>
      </c>
    </row>
    <row r="29" spans="2:10">
      <c r="B29" s="524" t="s">
        <v>204</v>
      </c>
      <c r="C29" s="525">
        <v>2025</v>
      </c>
      <c r="D29" s="174" t="str">
        <f>IF(VALUE(C29)&lt;='RFPR cover'!$C$7,"Actual","Forecast")</f>
        <v>Forecast</v>
      </c>
      <c r="E29" s="396"/>
      <c r="F29" s="396"/>
      <c r="G29" s="175">
        <v>0.17</v>
      </c>
    </row>
    <row r="30" spans="2:10">
      <c r="B30" s="526" t="s">
        <v>205</v>
      </c>
      <c r="C30" s="527">
        <v>2026</v>
      </c>
      <c r="D30" s="176" t="str">
        <f>IF(VALUE(C30)&lt;='RFPR cover'!$C$7,"Actual","Forecast")</f>
        <v>Forecast</v>
      </c>
      <c r="E30" s="395"/>
      <c r="F30" s="395"/>
      <c r="G30" s="177">
        <v>0.17</v>
      </c>
    </row>
    <row r="31" spans="2:10">
      <c r="B31" s="90"/>
      <c r="C31" s="68"/>
      <c r="D31" s="68"/>
      <c r="E31" s="68"/>
      <c r="F31" s="68"/>
    </row>
    <row r="32" spans="2:10">
      <c r="B32" s="90"/>
      <c r="C32" s="361" t="str">
        <f>IF(C33&lt;='RFPR cover'!$C$7,"Actuals","Forecast")</f>
        <v>Actuals</v>
      </c>
      <c r="D32" s="362" t="str">
        <f>IF(D33&lt;='RFPR cover'!$C$7,"Actuals","Forecast")</f>
        <v>Actuals</v>
      </c>
      <c r="E32" s="362" t="str">
        <f>IF(E33&lt;='RFPR cover'!$C$7,"Actuals","Forecast")</f>
        <v>Actuals</v>
      </c>
      <c r="F32" s="362" t="str">
        <f>IF(F33&lt;='RFPR cover'!$C$7,"Actuals","Forecast")</f>
        <v>Actuals</v>
      </c>
      <c r="G32" s="362" t="str">
        <f>IF(G33&lt;='RFPR cover'!$C$7,"Actuals","Forecast")</f>
        <v>Actuals</v>
      </c>
      <c r="H32" s="362" t="str">
        <f>IF(H33&lt;='RFPR cover'!$C$7,"Actuals","Forecast")</f>
        <v>Actuals</v>
      </c>
      <c r="I32" s="362" t="str">
        <f>IF(I33&lt;='RFPR cover'!$C$7,"Actuals","Forecast")</f>
        <v>Forecast</v>
      </c>
      <c r="J32" s="363" t="str">
        <f>IF(J33&lt;='RFPR cover'!$C$7,"Actuals","Forecast")</f>
        <v>Forecast</v>
      </c>
    </row>
    <row r="33" spans="2:13" ht="15.75" customHeight="1">
      <c r="B33" s="303"/>
      <c r="C33" s="92">
        <f>'RFPR cover'!$C$13</f>
        <v>2014</v>
      </c>
      <c r="D33" s="93">
        <f t="shared" ref="D33:J33" si="1">C33+1</f>
        <v>2015</v>
      </c>
      <c r="E33" s="93">
        <f t="shared" si="1"/>
        <v>2016</v>
      </c>
      <c r="F33" s="93">
        <f t="shared" si="1"/>
        <v>2017</v>
      </c>
      <c r="G33" s="93">
        <f t="shared" si="1"/>
        <v>2018</v>
      </c>
      <c r="H33" s="93">
        <f t="shared" si="1"/>
        <v>2019</v>
      </c>
      <c r="I33" s="93">
        <f t="shared" si="1"/>
        <v>2020</v>
      </c>
      <c r="J33" s="334">
        <f t="shared" si="1"/>
        <v>2021</v>
      </c>
    </row>
    <row r="34" spans="2:13" ht="15.75" customHeight="1">
      <c r="B34" s="519" t="s">
        <v>364</v>
      </c>
      <c r="C34" s="517">
        <f>INDEX(Data!$E$14:$E$30,MATCH(C$33,Data!$C$14:$C$30,0),0)/IF('RFPR cover'!$C$6="ED1",Data!$E$17,Data!$E$14)</f>
        <v>1.1666890673736021</v>
      </c>
      <c r="D34" s="514">
        <f>INDEX(Data!$E$14:$E$30,MATCH(D$33,Data!$C$14:$C$30,0),0)/IF('RFPR cover'!$C$6="ED1",Data!$E$17,Data!$E$14)</f>
        <v>1.1895563269638081</v>
      </c>
      <c r="E34" s="514">
        <f>INDEX(Data!$E$14:$E$30,MATCH(E$33,Data!$C$14:$C$30,0),0)/IF('RFPR cover'!$C$6="ED1",Data!$E$17,Data!$E$14)</f>
        <v>1.2023757108362261</v>
      </c>
      <c r="F34" s="514">
        <f>INDEX(Data!$E$14:$E$30,MATCH(F$33,Data!$C$14:$C$30,0),0)/IF('RFPR cover'!$C$6="ED1",Data!$E$17,Data!$E$14)</f>
        <v>1.2281396135646323</v>
      </c>
      <c r="G34" s="514">
        <f>INDEX(Data!$E$14:$E$30,MATCH(G$33,Data!$C$14:$C$30,0),0)/IF('RFPR cover'!$C$6="ED1",Data!$E$17,Data!$E$14)</f>
        <v>1.2740965949380583</v>
      </c>
      <c r="H34" s="514">
        <f>INDEX(Data!$E$14:$E$30,MATCH(H$33,Data!$C$14:$C$30,0),0)/IF('RFPR cover'!$C$6="ED1",Data!$E$17,Data!$E$14)</f>
        <v>1.3130274787154661</v>
      </c>
      <c r="I34" s="515">
        <f>INDEX(Data!$E$14:$E$30,MATCH(I$33,Data!$C$14:$C$30,0),0)/IF('RFPR cover'!$C$6="ED1",Data!$E$17,Data!$E$14)</f>
        <v>1.3474944500317474</v>
      </c>
      <c r="J34" s="516">
        <f>INDEX(Data!$E$14:$E$30,MATCH(J$33,Data!$C$14:$C$30,0),0)/IF('RFPR cover'!$C$6="ED1",Data!$E$17,Data!$E$14)</f>
        <v>1.3848874210201281</v>
      </c>
    </row>
    <row r="35" spans="2:13" ht="15.75" customHeight="1">
      <c r="B35" s="520" t="s">
        <v>40</v>
      </c>
      <c r="C35" s="518">
        <f>INDEX(Data!$F$14:$F$30,MATCH(C$33,Data!$C$14:$C$30,0),0)/IF('RFPR cover'!$C$6="ED1",Data!$E$17,Data!$E$14)</f>
        <v>1.1829890576408812</v>
      </c>
      <c r="D35" s="518">
        <f>INDEX(Data!$F$14:$F$30,MATCH(D$33,Data!$C$14:$C$30,0),0)/IF('RFPR cover'!$C$6="ED1",Data!$E$17,Data!$E$14)</f>
        <v>1.1936487043894572</v>
      </c>
      <c r="E35" s="518">
        <f>INDEX(Data!$F$14:$F$30,MATCH(E$33,Data!$C$14:$C$30,0),0)/IF('RFPR cover'!$C$6="ED1",Data!$E$17,Data!$E$14)</f>
        <v>1.2107968317676012</v>
      </c>
      <c r="F35" s="518">
        <f>INDEX(Data!$F$14:$F$30,MATCH(F$33,Data!$C$14:$C$30,0),0)/IF('RFPR cover'!$C$6="ED1",Data!$E$17,Data!$E$14)</f>
        <v>1.2511181042513455</v>
      </c>
      <c r="G35" s="518">
        <f>INDEX(Data!$F$14:$F$30,MATCH(G$33,Data!$C$14:$C$30,0),0)/IF('RFPR cover'!$C$6="ED1",Data!$E$17,Data!$E$14)</f>
        <v>1.2930614968924812</v>
      </c>
      <c r="H35" s="518">
        <f>INDEX(Data!$F$14:$F$30,MATCH(H$33,Data!$C$14:$C$30,0),0)/IF('RFPR cover'!$C$6="ED1",Data!$E$17,Data!$E$14)</f>
        <v>1.3285164089040491</v>
      </c>
      <c r="I35" s="518">
        <f>INDEX(Data!$F$14:$F$30,MATCH(I$33,Data!$C$14:$C$30,0),0)/IF('RFPR cover'!$C$6="ED1",Data!$E$17,Data!$E$14)</f>
        <v>1.3633899646377805</v>
      </c>
      <c r="J35" s="518">
        <f>INDEX(Data!$F$14:$F$30,MATCH(J$33,Data!$C$14:$C$30,0),0)/IF('RFPR cover'!$C$6="ED1",Data!$E$17,Data!$E$14)</f>
        <v>1.4012240361564787</v>
      </c>
    </row>
    <row r="36" spans="2:13">
      <c r="B36" s="520" t="s">
        <v>494</v>
      </c>
      <c r="C36" s="518">
        <f>INDEX(Data!$E$14:$E$30,MATCH(C$33,Data!$C$14:$C$30,0))/INDEX(Data!$E$14:$E$30,MATCH(C$33-1,Data!$C$14:$C$30,0))</f>
        <v>1.0288464289363441</v>
      </c>
      <c r="D36" s="518">
        <f>INDEX(Data!$E$14:$E$30,MATCH(D$33,Data!$C$14:$C$30,0))/INDEX(Data!$E$14:$E$30,MATCH(D$33-1,Data!$C$14:$C$30,0))</f>
        <v>1.0196001318857677</v>
      </c>
      <c r="E36" s="518">
        <f>INDEX(Data!$E$14:$E$30,MATCH(E$33,Data!$C$14:$C$30,0))/INDEX(Data!$E$14:$E$30,MATCH(E$33-1,Data!$C$14:$C$30,0))</f>
        <v>1.0107766093810269</v>
      </c>
      <c r="F36" s="518">
        <f>INDEX(Data!$E$14:$E$30,MATCH(F$33,Data!$C$14:$C$30,0))/INDEX(Data!$E$14:$E$30,MATCH(F$33-1,Data!$C$14:$C$30,0))</f>
        <v>1.0214274976583551</v>
      </c>
      <c r="G36" s="518">
        <f>INDEX(Data!$E$14:$E$30,MATCH(G$33,Data!$C$14:$C$30,0))/INDEX(Data!$E$14:$E$30,MATCH(G$33-1,Data!$C$14:$C$30,0))</f>
        <v>1.0374199975848328</v>
      </c>
      <c r="H36" s="518">
        <f>INDEX(Data!$E$14:$E$30,MATCH(H$33,Data!$C$14:$C$30,0))/INDEX(Data!$E$14:$E$30,MATCH(H$33-1,Data!$C$14:$C$30,0))</f>
        <v>1.0305556768082411</v>
      </c>
      <c r="I36" s="518">
        <f>INDEX(Data!$E$14:$E$30,MATCH(I$33,Data!$C$14:$C$30,0))/INDEX(Data!$E$14:$E$30,MATCH(I$33-1,Data!$C$14:$C$30,0))</f>
        <v>1.0262500000000001</v>
      </c>
      <c r="J36" s="518">
        <f>INDEX(Data!$E$14:$E$30,MATCH(J$33,Data!$C$14:$C$30,0))/INDEX(Data!$E$14:$E$30,MATCH(J$33-1,Data!$C$14:$C$30,0))</f>
        <v>1.0277499999999999</v>
      </c>
    </row>
    <row r="37" spans="2:13" ht="15.75" customHeight="1">
      <c r="B37" s="14" t="s">
        <v>272</v>
      </c>
      <c r="F37" s="541"/>
    </row>
    <row r="38" spans="2:13">
      <c r="C38" s="534" t="s">
        <v>273</v>
      </c>
      <c r="D38" s="119">
        <v>2017</v>
      </c>
      <c r="E38" s="120">
        <f t="shared" ref="E38:J38" si="2">D38+1</f>
        <v>2018</v>
      </c>
      <c r="F38" s="120">
        <f t="shared" si="2"/>
        <v>2019</v>
      </c>
      <c r="G38" s="120">
        <f t="shared" si="2"/>
        <v>2020</v>
      </c>
      <c r="H38" s="120">
        <f t="shared" si="2"/>
        <v>2021</v>
      </c>
      <c r="I38" s="120">
        <f t="shared" si="2"/>
        <v>2022</v>
      </c>
      <c r="J38" s="203">
        <f t="shared" si="2"/>
        <v>2023</v>
      </c>
      <c r="K38" s="936" t="s">
        <v>374</v>
      </c>
      <c r="L38" s="936"/>
      <c r="M38" s="936"/>
    </row>
    <row r="39" spans="2:13">
      <c r="B39" t="s">
        <v>375</v>
      </c>
      <c r="C39" s="209"/>
      <c r="D39" s="771"/>
      <c r="E39" s="771"/>
      <c r="F39" s="772">
        <v>2.5999999999999999E-2</v>
      </c>
      <c r="G39" s="772">
        <v>2.7E-2</v>
      </c>
      <c r="H39" s="772">
        <v>0.03</v>
      </c>
      <c r="I39" s="772">
        <v>3.1E-2</v>
      </c>
      <c r="J39" s="773">
        <v>0.03</v>
      </c>
      <c r="K39" s="937" t="s">
        <v>567</v>
      </c>
      <c r="L39" s="937"/>
      <c r="M39" s="937"/>
    </row>
    <row r="41" spans="2:13">
      <c r="B41" s="14" t="s">
        <v>274</v>
      </c>
    </row>
    <row r="42" spans="2:13">
      <c r="C42" s="533" t="s">
        <v>275</v>
      </c>
      <c r="D42" s="119">
        <v>2017</v>
      </c>
      <c r="E42" s="120">
        <f t="shared" ref="E42:J42" si="3">D42+1</f>
        <v>2018</v>
      </c>
      <c r="F42" s="120">
        <f t="shared" si="3"/>
        <v>2019</v>
      </c>
      <c r="G42" s="120">
        <f t="shared" si="3"/>
        <v>2020</v>
      </c>
      <c r="H42" s="120">
        <f t="shared" si="3"/>
        <v>2021</v>
      </c>
      <c r="I42" s="120">
        <f t="shared" si="3"/>
        <v>2022</v>
      </c>
      <c r="J42" s="203">
        <f t="shared" si="3"/>
        <v>2023</v>
      </c>
    </row>
    <row r="43" spans="2:13">
      <c r="B43" t="s">
        <v>276</v>
      </c>
      <c r="D43" s="595"/>
      <c r="E43" s="596"/>
      <c r="F43" s="596"/>
      <c r="G43" s="774">
        <f>(F39*0.75)+(G39*0.25)</f>
        <v>2.6249999999999999E-2</v>
      </c>
      <c r="H43" s="774">
        <f>(G39*0.75)+(H39*0.25)</f>
        <v>2.775E-2</v>
      </c>
      <c r="I43" s="774">
        <f>(H39*0.75)+(I39*0.25)</f>
        <v>3.0249999999999999E-2</v>
      </c>
      <c r="J43" s="775">
        <f>(I39*0.75)+(J39*0.25)</f>
        <v>3.075E-2</v>
      </c>
    </row>
    <row r="45" spans="2:13">
      <c r="B45" s="333" t="str">
        <f>"Selected Capitalisation rates for "&amp;'RFPR cover'!C5</f>
        <v>Selected Capitalisation rates for Cadent-WM</v>
      </c>
      <c r="C45" s="284"/>
      <c r="D45" s="284"/>
      <c r="E45" s="284"/>
      <c r="F45" s="284"/>
      <c r="G45" s="284"/>
      <c r="H45" s="284"/>
      <c r="I45" s="284"/>
      <c r="J45" s="284"/>
      <c r="K45" s="284"/>
      <c r="L45" s="284"/>
      <c r="M45" s="298"/>
    </row>
    <row r="46" spans="2:13">
      <c r="B46" s="210"/>
      <c r="C46" s="43"/>
      <c r="D46" s="43"/>
      <c r="E46" s="43"/>
      <c r="F46" s="43"/>
      <c r="G46" s="43"/>
      <c r="H46" s="43"/>
      <c r="I46" s="43"/>
      <c r="J46" s="43"/>
      <c r="K46" s="43"/>
      <c r="L46" s="43"/>
      <c r="M46" s="211"/>
    </row>
    <row r="47" spans="2:13">
      <c r="B47" s="210"/>
      <c r="C47" s="332" t="s">
        <v>250</v>
      </c>
      <c r="D47" s="43"/>
      <c r="E47" s="43"/>
      <c r="F47" s="43"/>
      <c r="G47" s="43"/>
      <c r="H47" s="43"/>
      <c r="I47" s="43"/>
      <c r="J47" s="43"/>
      <c r="K47" s="43"/>
      <c r="L47" s="43"/>
      <c r="M47" s="211"/>
    </row>
    <row r="48" spans="2:13">
      <c r="B48" s="335" t="str">
        <f>INDEX($G$54:$G$57,MATCH(LEFT('RFPR cover'!$C$6,2),Data!$E$54:$E$57,0),0)</f>
        <v>Totex excluding repex</v>
      </c>
      <c r="C48" s="331">
        <f>INDEX($F$73:$F$100,MATCH('RFPR cover'!$C$5,Data!$B$73:$B$100,0),0)</f>
        <v>0.24946223864843597</v>
      </c>
      <c r="D48" s="43"/>
      <c r="E48" s="43"/>
      <c r="F48" s="43"/>
      <c r="G48" s="43"/>
      <c r="H48" s="43"/>
      <c r="I48" s="43"/>
      <c r="J48" s="43"/>
      <c r="K48" s="43"/>
      <c r="L48" s="43"/>
      <c r="M48" s="211"/>
    </row>
    <row r="49" spans="2:20">
      <c r="B49" s="336"/>
      <c r="C49" s="43"/>
      <c r="D49" s="43"/>
      <c r="E49" s="43"/>
      <c r="F49" s="43"/>
      <c r="G49" s="43"/>
      <c r="H49" s="43"/>
      <c r="I49" s="43"/>
      <c r="J49" s="43"/>
      <c r="K49" s="43"/>
      <c r="L49" s="43"/>
      <c r="M49" s="211"/>
    </row>
    <row r="50" spans="2:20">
      <c r="B50" s="336"/>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row>
    <row r="51" spans="2:20">
      <c r="B51" s="335" t="str">
        <f>INDEX($J$54:$J$57,MATCH(LEFT('RFPR cover'!$C$6,2),Data!$E$54:$E$57,0),0)</f>
        <v>Repex</v>
      </c>
      <c r="C51" s="337">
        <f>IFERROR(INDEX(C$106:C$115,MATCH('RFPR cover'!$C$5,Data!$B$106:$B$115,0),0),0)</f>
        <v>0.5</v>
      </c>
      <c r="D51" s="319">
        <f>IFERROR(INDEX(D$106:D$115,MATCH('RFPR cover'!$C$5,Data!$B$106:$B$115,0),0),0)</f>
        <v>0.5714285714285714</v>
      </c>
      <c r="E51" s="319">
        <f>IFERROR(INDEX(E$106:E$115,MATCH('RFPR cover'!$C$5,Data!$B$106:$B$115,0),0),0)</f>
        <v>0.64285714285714279</v>
      </c>
      <c r="F51" s="319">
        <f>IFERROR(INDEX(F$106:F$115,MATCH('RFPR cover'!$C$5,Data!$B$106:$B$115,0),0),0)</f>
        <v>0.71428571428571419</v>
      </c>
      <c r="G51" s="319">
        <f>IFERROR(INDEX(G$106:G$115,MATCH('RFPR cover'!$C$5,Data!$B$106:$B$115,0),0),0)</f>
        <v>0.78571428571428559</v>
      </c>
      <c r="H51" s="319">
        <f>IFERROR(INDEX(H$106:H$115,MATCH('RFPR cover'!$C$5,Data!$B$106:$B$115,0),0),0)</f>
        <v>0.85714285714285698</v>
      </c>
      <c r="I51" s="319">
        <f>IFERROR(INDEX(I$106:I$115,MATCH('RFPR cover'!$C$5,Data!$B$106:$B$115,0),0),0)</f>
        <v>0.92857142857142838</v>
      </c>
      <c r="J51" s="319">
        <f>IFERROR(INDEX(J$106:J$115,MATCH('RFPR cover'!$C$5,Data!$B$106:$B$115,0),0),0)</f>
        <v>1</v>
      </c>
      <c r="K51" s="43"/>
      <c r="L51" s="43"/>
    </row>
    <row r="52" spans="2:20">
      <c r="B52" s="309"/>
      <c r="C52" s="310"/>
      <c r="D52" s="310"/>
      <c r="E52" s="310"/>
      <c r="F52" s="310"/>
      <c r="G52" s="310"/>
      <c r="H52" s="310"/>
      <c r="I52" s="310"/>
      <c r="J52" s="310"/>
      <c r="K52" s="310"/>
      <c r="L52" s="310"/>
      <c r="M52" s="311"/>
    </row>
    <row r="53" spans="2:20">
      <c r="B53" s="43"/>
      <c r="C53" s="43"/>
      <c r="D53" s="43"/>
      <c r="E53" s="43"/>
      <c r="F53" s="43"/>
      <c r="G53" s="43"/>
      <c r="H53" s="43"/>
      <c r="I53" s="43"/>
      <c r="J53" s="43"/>
      <c r="K53" s="43"/>
    </row>
    <row r="54" spans="2:20">
      <c r="B54" s="323"/>
      <c r="C54" s="323"/>
      <c r="E54" s="320" t="s">
        <v>170</v>
      </c>
      <c r="F54" s="349" t="s">
        <v>157</v>
      </c>
      <c r="G54" s="941" t="s">
        <v>251</v>
      </c>
      <c r="H54" s="942"/>
      <c r="I54" s="943"/>
      <c r="J54" s="950" t="s">
        <v>253</v>
      </c>
      <c r="K54" s="951"/>
    </row>
    <row r="55" spans="2:20">
      <c r="B55" s="323"/>
      <c r="C55" s="323"/>
      <c r="E55" s="321" t="s">
        <v>172</v>
      </c>
      <c r="F55" s="350" t="s">
        <v>182</v>
      </c>
      <c r="G55" s="944" t="s">
        <v>251</v>
      </c>
      <c r="H55" s="945"/>
      <c r="I55" s="946"/>
      <c r="J55" s="952" t="s">
        <v>253</v>
      </c>
      <c r="K55" s="953"/>
    </row>
    <row r="56" spans="2:20">
      <c r="B56" s="323"/>
      <c r="C56" s="323"/>
      <c r="E56" s="321" t="s">
        <v>171</v>
      </c>
      <c r="F56" s="350" t="s">
        <v>182</v>
      </c>
      <c r="G56" s="944" t="s">
        <v>242</v>
      </c>
      <c r="H56" s="945"/>
      <c r="I56" s="946"/>
      <c r="J56" s="952" t="s">
        <v>243</v>
      </c>
      <c r="K56" s="953"/>
    </row>
    <row r="57" spans="2:20">
      <c r="B57" s="323"/>
      <c r="C57" s="323"/>
      <c r="E57" s="322" t="s">
        <v>173</v>
      </c>
      <c r="F57" s="351" t="s">
        <v>182</v>
      </c>
      <c r="G57" s="947" t="s">
        <v>252</v>
      </c>
      <c r="H57" s="948"/>
      <c r="I57" s="949"/>
      <c r="J57" s="954" t="s">
        <v>254</v>
      </c>
      <c r="K57" s="955"/>
    </row>
    <row r="58" spans="2:20">
      <c r="B58" s="323"/>
      <c r="C58" s="323"/>
      <c r="E58" s="323"/>
      <c r="F58" s="470"/>
      <c r="G58" s="471"/>
      <c r="H58" s="471"/>
      <c r="I58" s="471"/>
      <c r="J58" s="472"/>
      <c r="K58" s="472"/>
    </row>
    <row r="59" spans="2:20">
      <c r="B59" s="473"/>
      <c r="C59" s="473"/>
      <c r="D59" s="226"/>
      <c r="E59" s="473"/>
      <c r="F59" s="474"/>
      <c r="G59" s="475"/>
      <c r="H59" s="475"/>
      <c r="I59" s="475"/>
      <c r="J59" s="476"/>
      <c r="K59" s="476"/>
      <c r="L59" s="226"/>
      <c r="M59" s="226"/>
      <c r="N59" s="226"/>
      <c r="O59" s="226"/>
      <c r="P59" s="226"/>
      <c r="Q59" s="226"/>
      <c r="R59" s="226"/>
      <c r="S59" s="226"/>
      <c r="T59" s="226"/>
    </row>
    <row r="60" spans="2:20" s="32" customFormat="1">
      <c r="B60" s="422"/>
      <c r="C60" s="422"/>
      <c r="E60" s="422"/>
      <c r="F60" s="477"/>
      <c r="G60" s="478"/>
      <c r="H60" s="478"/>
      <c r="I60" s="478"/>
      <c r="J60" s="479"/>
      <c r="K60" s="479"/>
    </row>
    <row r="61" spans="2:20">
      <c r="B61" s="469" t="s">
        <v>349</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3">
        <f t="shared" si="5"/>
        <v>2023</v>
      </c>
    </row>
    <row r="63" spans="2:20">
      <c r="B63" s="466" t="s">
        <v>347</v>
      </c>
      <c r="C63" s="591"/>
      <c r="D63" s="592"/>
      <c r="E63" s="464">
        <v>2.5499999999999998E-2</v>
      </c>
      <c r="F63" s="464">
        <v>2.3799999999999998E-2</v>
      </c>
      <c r="G63" s="464">
        <v>2.2200000000000001E-2</v>
      </c>
      <c r="H63" s="464">
        <v>1.9099999999999999E-2</v>
      </c>
      <c r="I63" s="464">
        <v>1.5800000000000002E-2</v>
      </c>
      <c r="J63" s="464">
        <v>1.1399999999999999E-2</v>
      </c>
      <c r="K63" s="464">
        <v>9.1999999999999998E-3</v>
      </c>
      <c r="L63" s="465">
        <v>7.1999999999999998E-3</v>
      </c>
    </row>
    <row r="64" spans="2:20">
      <c r="B64" s="467" t="s">
        <v>334</v>
      </c>
      <c r="C64" s="579"/>
      <c r="D64" s="580"/>
      <c r="E64" s="424">
        <v>2.5499999999999998E-2</v>
      </c>
      <c r="F64" s="424">
        <v>2.4199999999999999E-2</v>
      </c>
      <c r="G64" s="424">
        <v>2.29E-2</v>
      </c>
      <c r="H64" s="424">
        <v>2.0899999999999998E-2</v>
      </c>
      <c r="I64" s="424">
        <v>1.9400000000000001E-2</v>
      </c>
      <c r="J64" s="424">
        <v>1.8200000000000001E-2</v>
      </c>
      <c r="K64" s="424">
        <v>1.72E-2</v>
      </c>
      <c r="L64" s="427">
        <v>1.6299999999999999E-2</v>
      </c>
    </row>
    <row r="65" spans="1:20">
      <c r="B65" s="467" t="s">
        <v>59</v>
      </c>
      <c r="C65" s="423">
        <v>2.92E-2</v>
      </c>
      <c r="D65" s="424">
        <v>2.5000000000000001E-2</v>
      </c>
      <c r="E65" s="424">
        <v>2.1499999999999998E-2</v>
      </c>
      <c r="F65" s="424">
        <v>1.7899999999999999E-2</v>
      </c>
      <c r="G65" s="424">
        <v>1.5100000000000001E-2</v>
      </c>
      <c r="H65" s="424">
        <v>1.1599999999999999E-2</v>
      </c>
      <c r="I65" s="424">
        <v>1.0200000000000001E-2</v>
      </c>
      <c r="J65" s="424">
        <v>8.6E-3</v>
      </c>
      <c r="K65" s="593"/>
      <c r="L65" s="594"/>
    </row>
    <row r="66" spans="1:20">
      <c r="B66" s="467" t="s">
        <v>348</v>
      </c>
      <c r="C66" s="462">
        <v>2.92E-2</v>
      </c>
      <c r="D66" s="463">
        <v>2.7199999999999998E-2</v>
      </c>
      <c r="E66" s="463">
        <v>2.5499999999999998E-2</v>
      </c>
      <c r="F66" s="463">
        <v>2.3800000000000002E-2</v>
      </c>
      <c r="G66" s="463">
        <v>2.2200000000000001E-2</v>
      </c>
      <c r="H66" s="463">
        <v>1.9099999999999999E-2</v>
      </c>
      <c r="I66" s="463">
        <v>1.5800000000000002E-2</v>
      </c>
      <c r="J66" s="463">
        <v>1.1399999999999999E-2</v>
      </c>
      <c r="K66" s="580"/>
      <c r="L66" s="581"/>
    </row>
    <row r="67" spans="1:20">
      <c r="B67" s="467" t="s">
        <v>171</v>
      </c>
      <c r="C67" s="423">
        <v>2.92E-2</v>
      </c>
      <c r="D67" s="424">
        <v>2.7199999999999998E-2</v>
      </c>
      <c r="E67" s="424">
        <v>2.5499999999999998E-2</v>
      </c>
      <c r="F67" s="424">
        <v>2.3800000000000002E-2</v>
      </c>
      <c r="G67" s="424">
        <v>2.2200000000000001E-2</v>
      </c>
      <c r="H67" s="463">
        <v>1.9099999999999999E-2</v>
      </c>
      <c r="I67" s="463">
        <v>1.5800000000000002E-2</v>
      </c>
      <c r="J67" s="463">
        <v>1.1399999999999999E-2</v>
      </c>
      <c r="K67" s="580"/>
      <c r="L67" s="581"/>
    </row>
    <row r="68" spans="1:20">
      <c r="B68" s="468" t="s">
        <v>173</v>
      </c>
      <c r="C68" s="425">
        <v>2.92E-2</v>
      </c>
      <c r="D68" s="426">
        <v>2.7199999999999998E-2</v>
      </c>
      <c r="E68" s="426">
        <v>2.5499999999999998E-2</v>
      </c>
      <c r="F68" s="426">
        <v>2.3800000000000002E-2</v>
      </c>
      <c r="G68" s="426">
        <v>2.2200000000000001E-2</v>
      </c>
      <c r="H68" s="426">
        <v>1.9099999999999999E-2</v>
      </c>
      <c r="I68" s="426">
        <v>1.5800000000000002E-2</v>
      </c>
      <c r="J68" s="426">
        <v>1.1399999999999999E-2</v>
      </c>
      <c r="K68" s="582"/>
      <c r="L68" s="583"/>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271</v>
      </c>
      <c r="G71" s="76" t="s">
        <v>114</v>
      </c>
      <c r="H71" s="77" t="s">
        <v>184</v>
      </c>
      <c r="I71" s="348" t="s">
        <v>266</v>
      </c>
      <c r="J71" s="348" t="s">
        <v>471</v>
      </c>
      <c r="K71" s="938" t="s">
        <v>343</v>
      </c>
      <c r="L71" s="939"/>
      <c r="M71" s="939"/>
      <c r="N71" s="939"/>
      <c r="O71" s="939"/>
      <c r="P71" s="939"/>
      <c r="Q71" s="939"/>
      <c r="R71" s="939"/>
      <c r="S71" s="939"/>
      <c r="T71" s="940"/>
    </row>
    <row r="72" spans="1:20">
      <c r="A72" s="352" t="s">
        <v>187</v>
      </c>
      <c r="B72" s="69" t="s">
        <v>67</v>
      </c>
      <c r="C72" s="324"/>
      <c r="D72" s="71"/>
      <c r="E72" s="70"/>
      <c r="F72" s="70"/>
      <c r="G72" s="71"/>
      <c r="H72" s="72"/>
      <c r="I72" s="72"/>
      <c r="J72" s="449"/>
      <c r="K72" s="450">
        <v>2014</v>
      </c>
      <c r="L72" s="451">
        <f t="shared" ref="L72:T72" si="6">K72+1</f>
        <v>2015</v>
      </c>
      <c r="M72" s="451">
        <f t="shared" si="6"/>
        <v>2016</v>
      </c>
      <c r="N72" s="451">
        <f t="shared" si="6"/>
        <v>2017</v>
      </c>
      <c r="O72" s="451">
        <f t="shared" si="6"/>
        <v>2018</v>
      </c>
      <c r="P72" s="451">
        <f t="shared" si="6"/>
        <v>2019</v>
      </c>
      <c r="Q72" s="451">
        <f t="shared" si="6"/>
        <v>2020</v>
      </c>
      <c r="R72" s="451">
        <f t="shared" si="6"/>
        <v>2021</v>
      </c>
      <c r="S72" s="451">
        <f t="shared" si="6"/>
        <v>2022</v>
      </c>
      <c r="T72" s="452">
        <f t="shared" si="6"/>
        <v>2023</v>
      </c>
    </row>
    <row r="73" spans="1:20">
      <c r="A73" s="61" t="s">
        <v>170</v>
      </c>
      <c r="B73" s="73" t="s">
        <v>41</v>
      </c>
      <c r="C73" s="325">
        <v>0.06</v>
      </c>
      <c r="D73" s="326">
        <v>0.58109999999999995</v>
      </c>
      <c r="E73" s="327">
        <v>0.65</v>
      </c>
      <c r="F73" s="327">
        <v>0.68</v>
      </c>
      <c r="G73" s="358">
        <v>2016</v>
      </c>
      <c r="H73" s="359" t="str">
        <f t="shared" ref="H73:H97" si="7">VLOOKUP($A73,$E$54:$F$57,2,FALSE)</f>
        <v>£m 12/13</v>
      </c>
      <c r="I73" s="359" t="s">
        <v>267</v>
      </c>
      <c r="J73" s="449" t="s">
        <v>472</v>
      </c>
      <c r="K73" s="579"/>
      <c r="L73" s="580"/>
      <c r="M73" s="457">
        <f t="shared" ref="M73:M82" si="8">E$64</f>
        <v>2.5499999999999998E-2</v>
      </c>
      <c r="N73" s="457">
        <f t="shared" ref="N73:N82" si="9">F$64</f>
        <v>2.4199999999999999E-2</v>
      </c>
      <c r="O73" s="457">
        <f t="shared" ref="O73:O82" si="10">G$64</f>
        <v>2.29E-2</v>
      </c>
      <c r="P73" s="457">
        <f t="shared" ref="P73:P82" si="11">H$64</f>
        <v>2.0899999999999998E-2</v>
      </c>
      <c r="Q73" s="457">
        <f t="shared" ref="Q73:Q82" si="12">I$64</f>
        <v>1.9400000000000001E-2</v>
      </c>
      <c r="R73" s="457">
        <f t="shared" ref="R73:R82" si="13">J$64</f>
        <v>1.8200000000000001E-2</v>
      </c>
      <c r="S73" s="457">
        <f t="shared" ref="S73:S82" si="14">K$64</f>
        <v>1.72E-2</v>
      </c>
      <c r="T73" s="461">
        <f t="shared" ref="T73:T82" si="15">L$64</f>
        <v>1.6299999999999999E-2</v>
      </c>
    </row>
    <row r="74" spans="1:20">
      <c r="A74" s="61" t="s">
        <v>170</v>
      </c>
      <c r="B74" s="73" t="s">
        <v>42</v>
      </c>
      <c r="C74" s="325">
        <v>0.06</v>
      </c>
      <c r="D74" s="326">
        <v>0.55843703457782867</v>
      </c>
      <c r="E74" s="327">
        <v>0.65</v>
      </c>
      <c r="F74" s="327">
        <v>0.7</v>
      </c>
      <c r="G74" s="358">
        <v>2016</v>
      </c>
      <c r="H74" s="359" t="str">
        <f t="shared" si="7"/>
        <v>£m 12/13</v>
      </c>
      <c r="I74" s="359" t="s">
        <v>267</v>
      </c>
      <c r="J74" s="449" t="s">
        <v>472</v>
      </c>
      <c r="K74" s="579"/>
      <c r="L74" s="580"/>
      <c r="M74" s="457">
        <f t="shared" si="8"/>
        <v>2.5499999999999998E-2</v>
      </c>
      <c r="N74" s="457">
        <f t="shared" si="9"/>
        <v>2.4199999999999999E-2</v>
      </c>
      <c r="O74" s="457">
        <f t="shared" si="10"/>
        <v>2.29E-2</v>
      </c>
      <c r="P74" s="457">
        <f t="shared" si="11"/>
        <v>2.0899999999999998E-2</v>
      </c>
      <c r="Q74" s="457">
        <f t="shared" si="12"/>
        <v>1.9400000000000001E-2</v>
      </c>
      <c r="R74" s="457">
        <f t="shared" si="13"/>
        <v>1.8200000000000001E-2</v>
      </c>
      <c r="S74" s="457">
        <f t="shared" si="14"/>
        <v>1.72E-2</v>
      </c>
      <c r="T74" s="461">
        <f t="shared" si="15"/>
        <v>1.6299999999999999E-2</v>
      </c>
    </row>
    <row r="75" spans="1:20">
      <c r="A75" s="61" t="s">
        <v>170</v>
      </c>
      <c r="B75" s="73" t="s">
        <v>71</v>
      </c>
      <c r="C75" s="325">
        <v>0.06</v>
      </c>
      <c r="D75" s="326">
        <v>0.55843703457782867</v>
      </c>
      <c r="E75" s="327">
        <v>0.65</v>
      </c>
      <c r="F75" s="327">
        <v>0.72</v>
      </c>
      <c r="G75" s="358">
        <v>2016</v>
      </c>
      <c r="H75" s="359" t="str">
        <f t="shared" si="7"/>
        <v>£m 12/13</v>
      </c>
      <c r="I75" s="359" t="s">
        <v>267</v>
      </c>
      <c r="J75" s="449" t="s">
        <v>472</v>
      </c>
      <c r="K75" s="579"/>
      <c r="L75" s="580"/>
      <c r="M75" s="457">
        <f t="shared" si="8"/>
        <v>2.5499999999999998E-2</v>
      </c>
      <c r="N75" s="457">
        <f t="shared" si="9"/>
        <v>2.4199999999999999E-2</v>
      </c>
      <c r="O75" s="457">
        <f t="shared" si="10"/>
        <v>2.29E-2</v>
      </c>
      <c r="P75" s="457">
        <f t="shared" si="11"/>
        <v>2.0899999999999998E-2</v>
      </c>
      <c r="Q75" s="457">
        <f t="shared" si="12"/>
        <v>1.9400000000000001E-2</v>
      </c>
      <c r="R75" s="457">
        <f t="shared" si="13"/>
        <v>1.8200000000000001E-2</v>
      </c>
      <c r="S75" s="457">
        <f t="shared" si="14"/>
        <v>1.72E-2</v>
      </c>
      <c r="T75" s="461">
        <f t="shared" si="15"/>
        <v>1.6299999999999999E-2</v>
      </c>
    </row>
    <row r="76" spans="1:20">
      <c r="A76" s="61" t="s">
        <v>170</v>
      </c>
      <c r="B76" s="73" t="s">
        <v>57</v>
      </c>
      <c r="C76" s="325">
        <v>0.06</v>
      </c>
      <c r="D76" s="326">
        <v>0.53280000000000005</v>
      </c>
      <c r="E76" s="327">
        <v>0.65</v>
      </c>
      <c r="F76" s="327">
        <v>0.68</v>
      </c>
      <c r="G76" s="358">
        <v>2016</v>
      </c>
      <c r="H76" s="359" t="str">
        <f t="shared" si="7"/>
        <v>£m 12/13</v>
      </c>
      <c r="I76" s="359" t="s">
        <v>267</v>
      </c>
      <c r="J76" s="449" t="s">
        <v>472</v>
      </c>
      <c r="K76" s="579"/>
      <c r="L76" s="580"/>
      <c r="M76" s="457">
        <f t="shared" si="8"/>
        <v>2.5499999999999998E-2</v>
      </c>
      <c r="N76" s="457">
        <f t="shared" si="9"/>
        <v>2.4199999999999999E-2</v>
      </c>
      <c r="O76" s="457">
        <f t="shared" si="10"/>
        <v>2.29E-2</v>
      </c>
      <c r="P76" s="457">
        <f t="shared" si="11"/>
        <v>2.0899999999999998E-2</v>
      </c>
      <c r="Q76" s="457">
        <f t="shared" si="12"/>
        <v>1.9400000000000001E-2</v>
      </c>
      <c r="R76" s="457">
        <f t="shared" si="13"/>
        <v>1.8200000000000001E-2</v>
      </c>
      <c r="S76" s="457">
        <f t="shared" si="14"/>
        <v>1.72E-2</v>
      </c>
      <c r="T76" s="461">
        <f t="shared" si="15"/>
        <v>1.6299999999999999E-2</v>
      </c>
    </row>
    <row r="77" spans="1:20">
      <c r="A77" s="61" t="s">
        <v>170</v>
      </c>
      <c r="B77" s="73" t="s">
        <v>55</v>
      </c>
      <c r="C77" s="325">
        <v>0.06</v>
      </c>
      <c r="D77" s="326">
        <v>0.53280000000000005</v>
      </c>
      <c r="E77" s="327">
        <v>0.65</v>
      </c>
      <c r="F77" s="327">
        <v>0.68</v>
      </c>
      <c r="G77" s="358">
        <v>2016</v>
      </c>
      <c r="H77" s="359" t="str">
        <f t="shared" si="7"/>
        <v>£m 12/13</v>
      </c>
      <c r="I77" s="359" t="s">
        <v>267</v>
      </c>
      <c r="J77" s="449" t="s">
        <v>472</v>
      </c>
      <c r="K77" s="579"/>
      <c r="L77" s="580"/>
      <c r="M77" s="457">
        <f t="shared" si="8"/>
        <v>2.5499999999999998E-2</v>
      </c>
      <c r="N77" s="457">
        <f t="shared" si="9"/>
        <v>2.4199999999999999E-2</v>
      </c>
      <c r="O77" s="457">
        <f t="shared" si="10"/>
        <v>2.29E-2</v>
      </c>
      <c r="P77" s="457">
        <f t="shared" si="11"/>
        <v>2.0899999999999998E-2</v>
      </c>
      <c r="Q77" s="457">
        <f t="shared" si="12"/>
        <v>1.9400000000000001E-2</v>
      </c>
      <c r="R77" s="457">
        <f t="shared" si="13"/>
        <v>1.8200000000000001E-2</v>
      </c>
      <c r="S77" s="457">
        <f t="shared" si="14"/>
        <v>1.72E-2</v>
      </c>
      <c r="T77" s="461">
        <f t="shared" si="15"/>
        <v>1.6299999999999999E-2</v>
      </c>
    </row>
    <row r="78" spans="1:20">
      <c r="A78" s="61" t="s">
        <v>170</v>
      </c>
      <c r="B78" s="73" t="s">
        <v>56</v>
      </c>
      <c r="C78" s="325">
        <v>0.06</v>
      </c>
      <c r="D78" s="326">
        <v>0.53280000000000005</v>
      </c>
      <c r="E78" s="327">
        <v>0.65</v>
      </c>
      <c r="F78" s="327">
        <v>0.68</v>
      </c>
      <c r="G78" s="358">
        <v>2016</v>
      </c>
      <c r="H78" s="359" t="str">
        <f t="shared" si="7"/>
        <v>£m 12/13</v>
      </c>
      <c r="I78" s="359" t="s">
        <v>267</v>
      </c>
      <c r="J78" s="449" t="s">
        <v>472</v>
      </c>
      <c r="K78" s="579"/>
      <c r="L78" s="580"/>
      <c r="M78" s="457">
        <f t="shared" si="8"/>
        <v>2.5499999999999998E-2</v>
      </c>
      <c r="N78" s="457">
        <f t="shared" si="9"/>
        <v>2.4199999999999999E-2</v>
      </c>
      <c r="O78" s="457">
        <f t="shared" si="10"/>
        <v>2.29E-2</v>
      </c>
      <c r="P78" s="457">
        <f t="shared" si="11"/>
        <v>2.0899999999999998E-2</v>
      </c>
      <c r="Q78" s="457">
        <f t="shared" si="12"/>
        <v>1.9400000000000001E-2</v>
      </c>
      <c r="R78" s="457">
        <f t="shared" si="13"/>
        <v>1.8200000000000001E-2</v>
      </c>
      <c r="S78" s="457">
        <f t="shared" si="14"/>
        <v>1.72E-2</v>
      </c>
      <c r="T78" s="461">
        <f t="shared" si="15"/>
        <v>1.6299999999999999E-2</v>
      </c>
    </row>
    <row r="79" spans="1:20">
      <c r="A79" s="61" t="s">
        <v>170</v>
      </c>
      <c r="B79" s="73" t="s">
        <v>43</v>
      </c>
      <c r="C79" s="325">
        <v>0.06</v>
      </c>
      <c r="D79" s="326">
        <v>0.53500000000000003</v>
      </c>
      <c r="E79" s="327">
        <v>0.65</v>
      </c>
      <c r="F79" s="327">
        <v>0.8</v>
      </c>
      <c r="G79" s="358">
        <v>2016</v>
      </c>
      <c r="H79" s="359" t="str">
        <f t="shared" si="7"/>
        <v>£m 12/13</v>
      </c>
      <c r="I79" s="359" t="s">
        <v>267</v>
      </c>
      <c r="J79" s="449" t="s">
        <v>472</v>
      </c>
      <c r="K79" s="579"/>
      <c r="L79" s="580"/>
      <c r="M79" s="457">
        <f t="shared" si="8"/>
        <v>2.5499999999999998E-2</v>
      </c>
      <c r="N79" s="457">
        <f t="shared" si="9"/>
        <v>2.4199999999999999E-2</v>
      </c>
      <c r="O79" s="457">
        <f t="shared" si="10"/>
        <v>2.29E-2</v>
      </c>
      <c r="P79" s="457">
        <f t="shared" si="11"/>
        <v>2.0899999999999998E-2</v>
      </c>
      <c r="Q79" s="457">
        <f t="shared" si="12"/>
        <v>1.9400000000000001E-2</v>
      </c>
      <c r="R79" s="457">
        <f t="shared" si="13"/>
        <v>1.8200000000000001E-2</v>
      </c>
      <c r="S79" s="457">
        <f t="shared" si="14"/>
        <v>1.72E-2</v>
      </c>
      <c r="T79" s="461">
        <f t="shared" si="15"/>
        <v>1.6299999999999999E-2</v>
      </c>
    </row>
    <row r="80" spans="1:20">
      <c r="A80" s="61" t="s">
        <v>170</v>
      </c>
      <c r="B80" s="73" t="s">
        <v>44</v>
      </c>
      <c r="C80" s="325">
        <v>0.06</v>
      </c>
      <c r="D80" s="326">
        <v>0.53500000000000003</v>
      </c>
      <c r="E80" s="327">
        <v>0.65</v>
      </c>
      <c r="F80" s="327">
        <v>0.8</v>
      </c>
      <c r="G80" s="358">
        <v>2016</v>
      </c>
      <c r="H80" s="359" t="str">
        <f t="shared" si="7"/>
        <v>£m 12/13</v>
      </c>
      <c r="I80" s="359" t="s">
        <v>267</v>
      </c>
      <c r="J80" s="449" t="s">
        <v>472</v>
      </c>
      <c r="K80" s="579"/>
      <c r="L80" s="580"/>
      <c r="M80" s="457">
        <f t="shared" si="8"/>
        <v>2.5499999999999998E-2</v>
      </c>
      <c r="N80" s="457">
        <f t="shared" si="9"/>
        <v>2.4199999999999999E-2</v>
      </c>
      <c r="O80" s="457">
        <f t="shared" si="10"/>
        <v>2.29E-2</v>
      </c>
      <c r="P80" s="457">
        <f t="shared" si="11"/>
        <v>2.0899999999999998E-2</v>
      </c>
      <c r="Q80" s="457">
        <f t="shared" si="12"/>
        <v>1.9400000000000001E-2</v>
      </c>
      <c r="R80" s="457">
        <f t="shared" si="13"/>
        <v>1.8200000000000001E-2</v>
      </c>
      <c r="S80" s="457">
        <f t="shared" si="14"/>
        <v>1.72E-2</v>
      </c>
      <c r="T80" s="461">
        <f t="shared" si="15"/>
        <v>1.6299999999999999E-2</v>
      </c>
    </row>
    <row r="81" spans="1:20">
      <c r="A81" s="61" t="s">
        <v>170</v>
      </c>
      <c r="B81" s="73" t="s">
        <v>45</v>
      </c>
      <c r="C81" s="325">
        <v>0.06</v>
      </c>
      <c r="D81" s="326">
        <v>0.56469999999999998</v>
      </c>
      <c r="E81" s="327">
        <v>0.65</v>
      </c>
      <c r="F81" s="327">
        <v>0.62</v>
      </c>
      <c r="G81" s="358">
        <v>2016</v>
      </c>
      <c r="H81" s="359" t="str">
        <f t="shared" si="7"/>
        <v>£m 12/13</v>
      </c>
      <c r="I81" s="359" t="s">
        <v>267</v>
      </c>
      <c r="J81" s="449" t="s">
        <v>472</v>
      </c>
      <c r="K81" s="579"/>
      <c r="L81" s="580"/>
      <c r="M81" s="457">
        <f t="shared" si="8"/>
        <v>2.5499999999999998E-2</v>
      </c>
      <c r="N81" s="457">
        <f t="shared" si="9"/>
        <v>2.4199999999999999E-2</v>
      </c>
      <c r="O81" s="457">
        <f t="shared" si="10"/>
        <v>2.29E-2</v>
      </c>
      <c r="P81" s="457">
        <f t="shared" si="11"/>
        <v>2.0899999999999998E-2</v>
      </c>
      <c r="Q81" s="457">
        <f t="shared" si="12"/>
        <v>1.9400000000000001E-2</v>
      </c>
      <c r="R81" s="457">
        <f t="shared" si="13"/>
        <v>1.8200000000000001E-2</v>
      </c>
      <c r="S81" s="457">
        <f t="shared" si="14"/>
        <v>1.72E-2</v>
      </c>
      <c r="T81" s="461">
        <f t="shared" si="15"/>
        <v>1.6299999999999999E-2</v>
      </c>
    </row>
    <row r="82" spans="1:20">
      <c r="A82" s="61" t="s">
        <v>170</v>
      </c>
      <c r="B82" s="73" t="s">
        <v>46</v>
      </c>
      <c r="C82" s="325">
        <v>0.06</v>
      </c>
      <c r="D82" s="326">
        <v>0.56469999999999998</v>
      </c>
      <c r="E82" s="327">
        <v>0.65</v>
      </c>
      <c r="F82" s="327">
        <v>0.7</v>
      </c>
      <c r="G82" s="358">
        <v>2016</v>
      </c>
      <c r="H82" s="359" t="str">
        <f t="shared" si="7"/>
        <v>£m 12/13</v>
      </c>
      <c r="I82" s="359" t="s">
        <v>267</v>
      </c>
      <c r="J82" s="449" t="s">
        <v>472</v>
      </c>
      <c r="K82" s="579"/>
      <c r="L82" s="580"/>
      <c r="M82" s="457">
        <f t="shared" si="8"/>
        <v>2.5499999999999998E-2</v>
      </c>
      <c r="N82" s="457">
        <f t="shared" si="9"/>
        <v>2.4199999999999999E-2</v>
      </c>
      <c r="O82" s="457">
        <f t="shared" si="10"/>
        <v>2.29E-2</v>
      </c>
      <c r="P82" s="457">
        <f t="shared" si="11"/>
        <v>2.0899999999999998E-2</v>
      </c>
      <c r="Q82" s="457">
        <f t="shared" si="12"/>
        <v>1.9400000000000001E-2</v>
      </c>
      <c r="R82" s="457">
        <f t="shared" si="13"/>
        <v>1.8200000000000001E-2</v>
      </c>
      <c r="S82" s="457">
        <f t="shared" si="14"/>
        <v>1.72E-2</v>
      </c>
      <c r="T82" s="461">
        <f t="shared" si="15"/>
        <v>1.6299999999999999E-2</v>
      </c>
    </row>
    <row r="83" spans="1:20">
      <c r="A83" s="61" t="s">
        <v>170</v>
      </c>
      <c r="B83" s="73" t="s">
        <v>244</v>
      </c>
      <c r="C83" s="325">
        <v>6.4000000000000001E-2</v>
      </c>
      <c r="D83" s="326">
        <v>0.7</v>
      </c>
      <c r="E83" s="327">
        <v>0.65</v>
      </c>
      <c r="F83" s="327">
        <v>0.8</v>
      </c>
      <c r="G83" s="358">
        <v>2016</v>
      </c>
      <c r="H83" s="359" t="str">
        <f t="shared" si="7"/>
        <v>£m 12/13</v>
      </c>
      <c r="I83" s="359" t="s">
        <v>268</v>
      </c>
      <c r="J83" s="449" t="s">
        <v>473</v>
      </c>
      <c r="K83" s="579"/>
      <c r="L83" s="580"/>
      <c r="M83" s="457">
        <f t="shared" ref="M83:T86" si="16">E$63</f>
        <v>2.5499999999999998E-2</v>
      </c>
      <c r="N83" s="457">
        <f t="shared" si="16"/>
        <v>2.3799999999999998E-2</v>
      </c>
      <c r="O83" s="457">
        <f t="shared" si="16"/>
        <v>2.2200000000000001E-2</v>
      </c>
      <c r="P83" s="457">
        <f t="shared" si="16"/>
        <v>1.9099999999999999E-2</v>
      </c>
      <c r="Q83" s="457">
        <f t="shared" si="16"/>
        <v>1.5800000000000002E-2</v>
      </c>
      <c r="R83" s="457">
        <f t="shared" si="16"/>
        <v>1.1399999999999999E-2</v>
      </c>
      <c r="S83" s="457">
        <f t="shared" si="16"/>
        <v>9.1999999999999998E-3</v>
      </c>
      <c r="T83" s="461">
        <f t="shared" si="16"/>
        <v>7.1999999999999998E-3</v>
      </c>
    </row>
    <row r="84" spans="1:20">
      <c r="A84" s="61" t="s">
        <v>170</v>
      </c>
      <c r="B84" s="73" t="s">
        <v>245</v>
      </c>
      <c r="C84" s="325">
        <v>6.4000000000000001E-2</v>
      </c>
      <c r="D84" s="326">
        <v>0.7</v>
      </c>
      <c r="E84" s="327">
        <v>0.65</v>
      </c>
      <c r="F84" s="327">
        <v>0.8</v>
      </c>
      <c r="G84" s="358">
        <v>2016</v>
      </c>
      <c r="H84" s="359" t="str">
        <f t="shared" si="7"/>
        <v>£m 12/13</v>
      </c>
      <c r="I84" s="359" t="s">
        <v>268</v>
      </c>
      <c r="J84" s="449" t="s">
        <v>473</v>
      </c>
      <c r="K84" s="579"/>
      <c r="L84" s="580"/>
      <c r="M84" s="457">
        <f t="shared" si="16"/>
        <v>2.5499999999999998E-2</v>
      </c>
      <c r="N84" s="457">
        <f t="shared" si="16"/>
        <v>2.3799999999999998E-2</v>
      </c>
      <c r="O84" s="457">
        <f t="shared" si="16"/>
        <v>2.2200000000000001E-2</v>
      </c>
      <c r="P84" s="457">
        <f t="shared" si="16"/>
        <v>1.9099999999999999E-2</v>
      </c>
      <c r="Q84" s="457">
        <f t="shared" si="16"/>
        <v>1.5800000000000002E-2</v>
      </c>
      <c r="R84" s="457">
        <f t="shared" si="16"/>
        <v>1.1399999999999999E-2</v>
      </c>
      <c r="S84" s="457">
        <f t="shared" si="16"/>
        <v>9.1999999999999998E-3</v>
      </c>
      <c r="T84" s="461">
        <f t="shared" si="16"/>
        <v>7.1999999999999998E-3</v>
      </c>
    </row>
    <row r="85" spans="1:20">
      <c r="A85" s="61" t="s">
        <v>170</v>
      </c>
      <c r="B85" s="73" t="s">
        <v>246</v>
      </c>
      <c r="C85" s="325">
        <v>6.4000000000000001E-2</v>
      </c>
      <c r="D85" s="326">
        <v>0.7</v>
      </c>
      <c r="E85" s="327">
        <v>0.65</v>
      </c>
      <c r="F85" s="327">
        <v>0.8</v>
      </c>
      <c r="G85" s="358">
        <v>2016</v>
      </c>
      <c r="H85" s="359" t="str">
        <f t="shared" si="7"/>
        <v>£m 12/13</v>
      </c>
      <c r="I85" s="359" t="s">
        <v>268</v>
      </c>
      <c r="J85" s="449" t="s">
        <v>473</v>
      </c>
      <c r="K85" s="579"/>
      <c r="L85" s="580"/>
      <c r="M85" s="457">
        <f t="shared" si="16"/>
        <v>2.5499999999999998E-2</v>
      </c>
      <c r="N85" s="457">
        <f t="shared" si="16"/>
        <v>2.3799999999999998E-2</v>
      </c>
      <c r="O85" s="457">
        <f t="shared" si="16"/>
        <v>2.2200000000000001E-2</v>
      </c>
      <c r="P85" s="457">
        <f t="shared" si="16"/>
        <v>1.9099999999999999E-2</v>
      </c>
      <c r="Q85" s="457">
        <f t="shared" si="16"/>
        <v>1.5800000000000002E-2</v>
      </c>
      <c r="R85" s="457">
        <f t="shared" si="16"/>
        <v>1.1399999999999999E-2</v>
      </c>
      <c r="S85" s="457">
        <f t="shared" si="16"/>
        <v>9.1999999999999998E-3</v>
      </c>
      <c r="T85" s="461">
        <f t="shared" si="16"/>
        <v>7.1999999999999998E-3</v>
      </c>
    </row>
    <row r="86" spans="1:20">
      <c r="A86" s="61" t="s">
        <v>170</v>
      </c>
      <c r="B86" s="73" t="s">
        <v>247</v>
      </c>
      <c r="C86" s="325">
        <v>6.4000000000000001E-2</v>
      </c>
      <c r="D86" s="326">
        <v>0.7</v>
      </c>
      <c r="E86" s="327">
        <v>0.65</v>
      </c>
      <c r="F86" s="327">
        <v>0.8</v>
      </c>
      <c r="G86" s="358">
        <v>2016</v>
      </c>
      <c r="H86" s="359" t="str">
        <f t="shared" si="7"/>
        <v>£m 12/13</v>
      </c>
      <c r="I86" s="359" t="s">
        <v>268</v>
      </c>
      <c r="J86" s="449" t="s">
        <v>473</v>
      </c>
      <c r="K86" s="579"/>
      <c r="L86" s="580"/>
      <c r="M86" s="457">
        <f t="shared" si="16"/>
        <v>2.5499999999999998E-2</v>
      </c>
      <c r="N86" s="457">
        <f t="shared" si="16"/>
        <v>2.3799999999999998E-2</v>
      </c>
      <c r="O86" s="457">
        <f t="shared" si="16"/>
        <v>2.2200000000000001E-2</v>
      </c>
      <c r="P86" s="457">
        <f t="shared" si="16"/>
        <v>1.9099999999999999E-2</v>
      </c>
      <c r="Q86" s="457">
        <f t="shared" si="16"/>
        <v>1.5800000000000002E-2</v>
      </c>
      <c r="R86" s="457">
        <f t="shared" si="16"/>
        <v>1.1399999999999999E-2</v>
      </c>
      <c r="S86" s="457">
        <f t="shared" si="16"/>
        <v>9.1999999999999998E-3</v>
      </c>
      <c r="T86" s="461">
        <f t="shared" si="16"/>
        <v>7.1999999999999998E-3</v>
      </c>
    </row>
    <row r="87" spans="1:20">
      <c r="A87" s="61" t="s">
        <v>171</v>
      </c>
      <c r="B87" s="73" t="s">
        <v>51</v>
      </c>
      <c r="C87" s="325">
        <v>6.7000000000000004E-2</v>
      </c>
      <c r="D87" s="326">
        <v>0.63039999999999996</v>
      </c>
      <c r="E87" s="327">
        <v>0.65</v>
      </c>
      <c r="F87" s="327">
        <v>0.26634501855794862</v>
      </c>
      <c r="G87" s="358">
        <v>2014</v>
      </c>
      <c r="H87" s="359" t="str">
        <f t="shared" si="7"/>
        <v>£m 09/10</v>
      </c>
      <c r="I87" s="359" t="s">
        <v>267</v>
      </c>
      <c r="J87" s="449" t="s">
        <v>473</v>
      </c>
      <c r="K87" s="459">
        <f t="shared" ref="K87:R94" si="17">C$67</f>
        <v>2.92E-2</v>
      </c>
      <c r="L87" s="457">
        <f t="shared" si="17"/>
        <v>2.7199999999999998E-2</v>
      </c>
      <c r="M87" s="457">
        <f t="shared" si="17"/>
        <v>2.5499999999999998E-2</v>
      </c>
      <c r="N87" s="457">
        <f t="shared" si="17"/>
        <v>2.3800000000000002E-2</v>
      </c>
      <c r="O87" s="457">
        <f t="shared" si="17"/>
        <v>2.2200000000000001E-2</v>
      </c>
      <c r="P87" s="457">
        <f t="shared" si="17"/>
        <v>1.9099999999999999E-2</v>
      </c>
      <c r="Q87" s="457">
        <f t="shared" si="17"/>
        <v>1.5800000000000002E-2</v>
      </c>
      <c r="R87" s="457">
        <f t="shared" si="17"/>
        <v>1.1399999999999999E-2</v>
      </c>
      <c r="S87" s="580"/>
      <c r="T87" s="581"/>
    </row>
    <row r="88" spans="1:20">
      <c r="A88" s="61" t="s">
        <v>171</v>
      </c>
      <c r="B88" s="73" t="s">
        <v>52</v>
      </c>
      <c r="C88" s="325">
        <v>6.7000000000000004E-2</v>
      </c>
      <c r="D88" s="326">
        <v>0.63039999999999996</v>
      </c>
      <c r="E88" s="327">
        <v>0.65</v>
      </c>
      <c r="F88" s="327">
        <v>0.23469337831705597</v>
      </c>
      <c r="G88" s="358">
        <v>2014</v>
      </c>
      <c r="H88" s="359" t="str">
        <f t="shared" si="7"/>
        <v>£m 09/10</v>
      </c>
      <c r="I88" s="359" t="s">
        <v>267</v>
      </c>
      <c r="J88" s="449" t="s">
        <v>473</v>
      </c>
      <c r="K88" s="459">
        <f t="shared" si="17"/>
        <v>2.92E-2</v>
      </c>
      <c r="L88" s="457">
        <f t="shared" si="17"/>
        <v>2.7199999999999998E-2</v>
      </c>
      <c r="M88" s="457">
        <f t="shared" si="17"/>
        <v>2.5499999999999998E-2</v>
      </c>
      <c r="N88" s="457">
        <f t="shared" si="17"/>
        <v>2.3800000000000002E-2</v>
      </c>
      <c r="O88" s="457">
        <f t="shared" si="17"/>
        <v>2.2200000000000001E-2</v>
      </c>
      <c r="P88" s="457">
        <f t="shared" si="17"/>
        <v>1.9099999999999999E-2</v>
      </c>
      <c r="Q88" s="457">
        <f t="shared" si="17"/>
        <v>1.5800000000000002E-2</v>
      </c>
      <c r="R88" s="457">
        <f t="shared" si="17"/>
        <v>1.1399999999999999E-2</v>
      </c>
      <c r="S88" s="580"/>
      <c r="T88" s="581"/>
    </row>
    <row r="89" spans="1:20">
      <c r="A89" s="61" t="s">
        <v>171</v>
      </c>
      <c r="B89" s="73" t="s">
        <v>53</v>
      </c>
      <c r="C89" s="325">
        <v>6.7000000000000004E-2</v>
      </c>
      <c r="D89" s="326">
        <v>0.63039999999999996</v>
      </c>
      <c r="E89" s="327">
        <v>0.65</v>
      </c>
      <c r="F89" s="327">
        <v>0.24946223864843597</v>
      </c>
      <c r="G89" s="358">
        <v>2014</v>
      </c>
      <c r="H89" s="359" t="str">
        <f t="shared" si="7"/>
        <v>£m 09/10</v>
      </c>
      <c r="I89" s="359" t="s">
        <v>267</v>
      </c>
      <c r="J89" s="449" t="s">
        <v>473</v>
      </c>
      <c r="K89" s="459">
        <f t="shared" si="17"/>
        <v>2.92E-2</v>
      </c>
      <c r="L89" s="457">
        <f t="shared" si="17"/>
        <v>2.7199999999999998E-2</v>
      </c>
      <c r="M89" s="457">
        <f t="shared" si="17"/>
        <v>2.5499999999999998E-2</v>
      </c>
      <c r="N89" s="457">
        <f t="shared" si="17"/>
        <v>2.3800000000000002E-2</v>
      </c>
      <c r="O89" s="457">
        <f t="shared" si="17"/>
        <v>2.2200000000000001E-2</v>
      </c>
      <c r="P89" s="457">
        <f t="shared" si="17"/>
        <v>1.9099999999999999E-2</v>
      </c>
      <c r="Q89" s="457">
        <f t="shared" si="17"/>
        <v>1.5800000000000002E-2</v>
      </c>
      <c r="R89" s="457">
        <f t="shared" si="17"/>
        <v>1.1399999999999999E-2</v>
      </c>
      <c r="S89" s="580"/>
      <c r="T89" s="581"/>
    </row>
    <row r="90" spans="1:20">
      <c r="A90" s="61" t="s">
        <v>171</v>
      </c>
      <c r="B90" s="73" t="s">
        <v>54</v>
      </c>
      <c r="C90" s="325">
        <v>6.7000000000000004E-2</v>
      </c>
      <c r="D90" s="326">
        <v>0.63039999999999996</v>
      </c>
      <c r="E90" s="327">
        <v>0.65</v>
      </c>
      <c r="F90" s="327">
        <v>0.26095352485819256</v>
      </c>
      <c r="G90" s="358">
        <v>2014</v>
      </c>
      <c r="H90" s="359" t="str">
        <f t="shared" si="7"/>
        <v>£m 09/10</v>
      </c>
      <c r="I90" s="359" t="s">
        <v>267</v>
      </c>
      <c r="J90" s="449" t="s">
        <v>473</v>
      </c>
      <c r="K90" s="459">
        <f t="shared" si="17"/>
        <v>2.92E-2</v>
      </c>
      <c r="L90" s="457">
        <f t="shared" si="17"/>
        <v>2.7199999999999998E-2</v>
      </c>
      <c r="M90" s="457">
        <f t="shared" si="17"/>
        <v>2.5499999999999998E-2</v>
      </c>
      <c r="N90" s="457">
        <f t="shared" si="17"/>
        <v>2.3800000000000002E-2</v>
      </c>
      <c r="O90" s="457">
        <f t="shared" si="17"/>
        <v>2.2200000000000001E-2</v>
      </c>
      <c r="P90" s="457">
        <f t="shared" si="17"/>
        <v>1.9099999999999999E-2</v>
      </c>
      <c r="Q90" s="457">
        <f t="shared" si="17"/>
        <v>1.5800000000000002E-2</v>
      </c>
      <c r="R90" s="457">
        <f t="shared" si="17"/>
        <v>1.1399999999999999E-2</v>
      </c>
      <c r="S90" s="580"/>
      <c r="T90" s="581"/>
    </row>
    <row r="91" spans="1:20">
      <c r="A91" s="61" t="s">
        <v>171</v>
      </c>
      <c r="B91" s="73" t="s">
        <v>48</v>
      </c>
      <c r="C91" s="325">
        <v>6.7000000000000004E-2</v>
      </c>
      <c r="D91" s="326">
        <v>0.63980000000000004</v>
      </c>
      <c r="E91" s="327">
        <v>0.65</v>
      </c>
      <c r="F91" s="327">
        <v>0.34984411379298247</v>
      </c>
      <c r="G91" s="358">
        <v>2014</v>
      </c>
      <c r="H91" s="359" t="str">
        <f t="shared" si="7"/>
        <v>£m 09/10</v>
      </c>
      <c r="I91" s="359" t="s">
        <v>267</v>
      </c>
      <c r="J91" s="449" t="s">
        <v>473</v>
      </c>
      <c r="K91" s="459">
        <f t="shared" si="17"/>
        <v>2.92E-2</v>
      </c>
      <c r="L91" s="457">
        <f t="shared" si="17"/>
        <v>2.7199999999999998E-2</v>
      </c>
      <c r="M91" s="457">
        <f t="shared" si="17"/>
        <v>2.5499999999999998E-2</v>
      </c>
      <c r="N91" s="457">
        <f t="shared" si="17"/>
        <v>2.3800000000000002E-2</v>
      </c>
      <c r="O91" s="457">
        <f t="shared" si="17"/>
        <v>2.2200000000000001E-2</v>
      </c>
      <c r="P91" s="457">
        <f t="shared" si="17"/>
        <v>1.9099999999999999E-2</v>
      </c>
      <c r="Q91" s="457">
        <f t="shared" si="17"/>
        <v>1.5800000000000002E-2</v>
      </c>
      <c r="R91" s="457">
        <f t="shared" si="17"/>
        <v>1.1399999999999999E-2</v>
      </c>
      <c r="S91" s="580"/>
      <c r="T91" s="581"/>
    </row>
    <row r="92" spans="1:20">
      <c r="A92" s="61" t="s">
        <v>171</v>
      </c>
      <c r="B92" s="73" t="s">
        <v>50</v>
      </c>
      <c r="C92" s="325">
        <v>6.7000000000000004E-2</v>
      </c>
      <c r="D92" s="326">
        <v>0.63729999999999998</v>
      </c>
      <c r="E92" s="327">
        <v>0.65</v>
      </c>
      <c r="F92" s="327">
        <v>0.35129049661183626</v>
      </c>
      <c r="G92" s="358">
        <v>2014</v>
      </c>
      <c r="H92" s="359" t="str">
        <f t="shared" si="7"/>
        <v>£m 09/10</v>
      </c>
      <c r="I92" s="359" t="s">
        <v>267</v>
      </c>
      <c r="J92" s="449" t="s">
        <v>473</v>
      </c>
      <c r="K92" s="459">
        <f t="shared" si="17"/>
        <v>2.92E-2</v>
      </c>
      <c r="L92" s="457">
        <f t="shared" si="17"/>
        <v>2.7199999999999998E-2</v>
      </c>
      <c r="M92" s="457">
        <f t="shared" si="17"/>
        <v>2.5499999999999998E-2</v>
      </c>
      <c r="N92" s="457">
        <f t="shared" si="17"/>
        <v>2.3800000000000002E-2</v>
      </c>
      <c r="O92" s="457">
        <f t="shared" si="17"/>
        <v>2.2200000000000001E-2</v>
      </c>
      <c r="P92" s="457">
        <f t="shared" si="17"/>
        <v>1.9099999999999999E-2</v>
      </c>
      <c r="Q92" s="457">
        <f t="shared" si="17"/>
        <v>1.5800000000000002E-2</v>
      </c>
      <c r="R92" s="457">
        <f t="shared" si="17"/>
        <v>1.1399999999999999E-2</v>
      </c>
      <c r="S92" s="580"/>
      <c r="T92" s="581"/>
    </row>
    <row r="93" spans="1:20">
      <c r="A93" s="61" t="s">
        <v>171</v>
      </c>
      <c r="B93" s="73" t="s">
        <v>49</v>
      </c>
      <c r="C93" s="325">
        <v>6.7000000000000004E-2</v>
      </c>
      <c r="D93" s="326">
        <v>0.63729999999999998</v>
      </c>
      <c r="E93" s="327">
        <v>0.65</v>
      </c>
      <c r="F93" s="327">
        <v>0.32230855902021693</v>
      </c>
      <c r="G93" s="358">
        <v>2014</v>
      </c>
      <c r="H93" s="359" t="str">
        <f t="shared" si="7"/>
        <v>£m 09/10</v>
      </c>
      <c r="I93" s="359" t="s">
        <v>267</v>
      </c>
      <c r="J93" s="449" t="s">
        <v>473</v>
      </c>
      <c r="K93" s="459">
        <f t="shared" si="17"/>
        <v>2.92E-2</v>
      </c>
      <c r="L93" s="457">
        <f t="shared" si="17"/>
        <v>2.7199999999999998E-2</v>
      </c>
      <c r="M93" s="457">
        <f t="shared" si="17"/>
        <v>2.5499999999999998E-2</v>
      </c>
      <c r="N93" s="457">
        <f t="shared" si="17"/>
        <v>2.3800000000000002E-2</v>
      </c>
      <c r="O93" s="457">
        <f t="shared" si="17"/>
        <v>2.2200000000000001E-2</v>
      </c>
      <c r="P93" s="457">
        <f t="shared" si="17"/>
        <v>1.9099999999999999E-2</v>
      </c>
      <c r="Q93" s="457">
        <f t="shared" si="17"/>
        <v>1.5800000000000002E-2</v>
      </c>
      <c r="R93" s="457">
        <f t="shared" si="17"/>
        <v>1.1399999999999999E-2</v>
      </c>
      <c r="S93" s="580"/>
      <c r="T93" s="581"/>
    </row>
    <row r="94" spans="1:20">
      <c r="A94" s="61" t="s">
        <v>171</v>
      </c>
      <c r="B94" s="73" t="s">
        <v>47</v>
      </c>
      <c r="C94" s="325">
        <v>6.7000000000000004E-2</v>
      </c>
      <c r="D94" s="326">
        <v>0.63170000000000004</v>
      </c>
      <c r="E94" s="327">
        <v>0.65</v>
      </c>
      <c r="F94" s="327">
        <v>0.35781904469402892</v>
      </c>
      <c r="G94" s="358">
        <v>2014</v>
      </c>
      <c r="H94" s="359" t="str">
        <f t="shared" si="7"/>
        <v>£m 09/10</v>
      </c>
      <c r="I94" s="359" t="s">
        <v>267</v>
      </c>
      <c r="J94" s="449" t="s">
        <v>473</v>
      </c>
      <c r="K94" s="459">
        <f t="shared" si="17"/>
        <v>2.92E-2</v>
      </c>
      <c r="L94" s="457">
        <f t="shared" si="17"/>
        <v>2.7199999999999998E-2</v>
      </c>
      <c r="M94" s="457">
        <f t="shared" si="17"/>
        <v>2.5499999999999998E-2</v>
      </c>
      <c r="N94" s="457">
        <f t="shared" si="17"/>
        <v>2.3800000000000002E-2</v>
      </c>
      <c r="O94" s="457">
        <f t="shared" si="17"/>
        <v>2.2200000000000001E-2</v>
      </c>
      <c r="P94" s="457">
        <f t="shared" si="17"/>
        <v>1.9099999999999999E-2</v>
      </c>
      <c r="Q94" s="457">
        <f t="shared" si="17"/>
        <v>1.5800000000000002E-2</v>
      </c>
      <c r="R94" s="457">
        <f t="shared" si="17"/>
        <v>1.1399999999999999E-2</v>
      </c>
      <c r="S94" s="580"/>
      <c r="T94" s="581"/>
    </row>
    <row r="95" spans="1:20">
      <c r="A95" s="61" t="s">
        <v>173</v>
      </c>
      <c r="B95" s="73" t="s">
        <v>111</v>
      </c>
      <c r="C95" s="325">
        <v>6.8000000000000005E-2</v>
      </c>
      <c r="D95" s="326">
        <v>0.44359999999999999</v>
      </c>
      <c r="E95" s="327">
        <v>0.625</v>
      </c>
      <c r="F95" s="327">
        <v>0.64400000000000002</v>
      </c>
      <c r="G95" s="358">
        <v>2014</v>
      </c>
      <c r="H95" s="359" t="str">
        <f t="shared" si="7"/>
        <v>£m 09/10</v>
      </c>
      <c r="I95" s="359" t="s">
        <v>267</v>
      </c>
      <c r="J95" s="449" t="s">
        <v>473</v>
      </c>
      <c r="K95" s="459">
        <f t="shared" ref="K95:R96" si="18">C$68</f>
        <v>2.92E-2</v>
      </c>
      <c r="L95" s="457">
        <f t="shared" si="18"/>
        <v>2.7199999999999998E-2</v>
      </c>
      <c r="M95" s="457">
        <f t="shared" si="18"/>
        <v>2.5499999999999998E-2</v>
      </c>
      <c r="N95" s="457">
        <f t="shared" si="18"/>
        <v>2.3800000000000002E-2</v>
      </c>
      <c r="O95" s="457">
        <f t="shared" si="18"/>
        <v>2.2200000000000001E-2</v>
      </c>
      <c r="P95" s="457">
        <f t="shared" si="18"/>
        <v>1.9099999999999999E-2</v>
      </c>
      <c r="Q95" s="457">
        <f t="shared" si="18"/>
        <v>1.5800000000000002E-2</v>
      </c>
      <c r="R95" s="457">
        <f t="shared" si="18"/>
        <v>1.1399999999999999E-2</v>
      </c>
      <c r="S95" s="580"/>
      <c r="T95" s="581"/>
    </row>
    <row r="96" spans="1:20">
      <c r="A96" s="61" t="s">
        <v>173</v>
      </c>
      <c r="B96" s="73" t="s">
        <v>112</v>
      </c>
      <c r="C96" s="325">
        <v>6.8000000000000005E-2</v>
      </c>
      <c r="D96" s="326">
        <v>0.44359999999999999</v>
      </c>
      <c r="E96" s="327">
        <v>0.625</v>
      </c>
      <c r="F96" s="327">
        <v>0.374</v>
      </c>
      <c r="G96" s="358">
        <v>2014</v>
      </c>
      <c r="H96" s="359" t="str">
        <f t="shared" si="7"/>
        <v>£m 09/10</v>
      </c>
      <c r="I96" s="359" t="s">
        <v>267</v>
      </c>
      <c r="J96" s="449" t="s">
        <v>473</v>
      </c>
      <c r="K96" s="459">
        <f t="shared" si="18"/>
        <v>2.92E-2</v>
      </c>
      <c r="L96" s="457">
        <f t="shared" si="18"/>
        <v>2.7199999999999998E-2</v>
      </c>
      <c r="M96" s="457">
        <f t="shared" si="18"/>
        <v>2.5499999999999998E-2</v>
      </c>
      <c r="N96" s="457">
        <f t="shared" si="18"/>
        <v>2.3800000000000002E-2</v>
      </c>
      <c r="O96" s="457">
        <f t="shared" si="18"/>
        <v>2.2200000000000001E-2</v>
      </c>
      <c r="P96" s="457">
        <f t="shared" si="18"/>
        <v>1.9099999999999999E-2</v>
      </c>
      <c r="Q96" s="457">
        <f t="shared" si="18"/>
        <v>1.5800000000000002E-2</v>
      </c>
      <c r="R96" s="457">
        <f t="shared" si="18"/>
        <v>1.1399999999999999E-2</v>
      </c>
      <c r="S96" s="580"/>
      <c r="T96" s="581"/>
    </row>
    <row r="97" spans="1:20">
      <c r="A97" s="61" t="s">
        <v>172</v>
      </c>
      <c r="B97" s="73" t="s">
        <v>109</v>
      </c>
      <c r="C97" s="325">
        <v>7.0000000000000007E-2</v>
      </c>
      <c r="D97" s="326">
        <v>0.46889999999999998</v>
      </c>
      <c r="E97" s="327">
        <v>0.6</v>
      </c>
      <c r="F97" s="327">
        <v>0.85</v>
      </c>
      <c r="G97" s="358">
        <v>2014</v>
      </c>
      <c r="H97" s="359" t="str">
        <f t="shared" si="7"/>
        <v>£m 09/10</v>
      </c>
      <c r="I97" s="359" t="s">
        <v>267</v>
      </c>
      <c r="J97" s="449" t="s">
        <v>473</v>
      </c>
      <c r="K97" s="459">
        <f t="shared" ref="K97:R99" si="19">C$66</f>
        <v>2.92E-2</v>
      </c>
      <c r="L97" s="457">
        <f t="shared" si="19"/>
        <v>2.7199999999999998E-2</v>
      </c>
      <c r="M97" s="457">
        <f t="shared" si="19"/>
        <v>2.5499999999999998E-2</v>
      </c>
      <c r="N97" s="457">
        <f t="shared" si="19"/>
        <v>2.3800000000000002E-2</v>
      </c>
      <c r="O97" s="457">
        <f t="shared" si="19"/>
        <v>2.2200000000000001E-2</v>
      </c>
      <c r="P97" s="457">
        <f t="shared" si="19"/>
        <v>1.9099999999999999E-2</v>
      </c>
      <c r="Q97" s="457">
        <f t="shared" si="19"/>
        <v>1.5800000000000002E-2</v>
      </c>
      <c r="R97" s="457">
        <f t="shared" si="19"/>
        <v>1.1399999999999999E-2</v>
      </c>
      <c r="S97" s="580"/>
      <c r="T97" s="581"/>
    </row>
    <row r="98" spans="1:20">
      <c r="A98" s="61" t="s">
        <v>172</v>
      </c>
      <c r="B98" s="73" t="s">
        <v>110</v>
      </c>
      <c r="C98" s="325">
        <v>7.0000000000000007E-2</v>
      </c>
      <c r="D98" s="326">
        <v>0.46889999999999998</v>
      </c>
      <c r="E98" s="327">
        <v>0.6</v>
      </c>
      <c r="F98" s="327">
        <v>0.27900000000000003</v>
      </c>
      <c r="G98" s="344">
        <v>2014</v>
      </c>
      <c r="H98" s="345" t="str">
        <f>VLOOKUP($A98,$E$54:$F$57,2,FALSE)</f>
        <v>£m 09/10</v>
      </c>
      <c r="I98" s="342" t="s">
        <v>267</v>
      </c>
      <c r="J98" s="449" t="s">
        <v>473</v>
      </c>
      <c r="K98" s="459">
        <f t="shared" si="19"/>
        <v>2.92E-2</v>
      </c>
      <c r="L98" s="457">
        <f t="shared" si="19"/>
        <v>2.7199999999999998E-2</v>
      </c>
      <c r="M98" s="457">
        <f t="shared" si="19"/>
        <v>2.5499999999999998E-2</v>
      </c>
      <c r="N98" s="457">
        <f t="shared" si="19"/>
        <v>2.3800000000000002E-2</v>
      </c>
      <c r="O98" s="457">
        <f t="shared" si="19"/>
        <v>2.2200000000000001E-2</v>
      </c>
      <c r="P98" s="457">
        <f t="shared" si="19"/>
        <v>1.9099999999999999E-2</v>
      </c>
      <c r="Q98" s="457">
        <f t="shared" si="19"/>
        <v>1.5800000000000002E-2</v>
      </c>
      <c r="R98" s="457">
        <f t="shared" si="19"/>
        <v>1.1399999999999999E-2</v>
      </c>
      <c r="S98" s="580"/>
      <c r="T98" s="581"/>
    </row>
    <row r="99" spans="1:20">
      <c r="A99" s="61" t="s">
        <v>172</v>
      </c>
      <c r="B99" s="73" t="s">
        <v>58</v>
      </c>
      <c r="C99" s="325">
        <v>7.0000000000000007E-2</v>
      </c>
      <c r="D99" s="326">
        <v>0.5</v>
      </c>
      <c r="E99" s="327">
        <v>0.55000000000000004</v>
      </c>
      <c r="F99" s="327">
        <v>0.9</v>
      </c>
      <c r="G99" s="344">
        <v>2014</v>
      </c>
      <c r="H99" s="345" t="str">
        <f>VLOOKUP($A99,$E$54:$F$57,2,FALSE)</f>
        <v>£m 09/10</v>
      </c>
      <c r="I99" s="342" t="s">
        <v>268</v>
      </c>
      <c r="J99" s="449" t="s">
        <v>473</v>
      </c>
      <c r="K99" s="459">
        <f t="shared" si="19"/>
        <v>2.92E-2</v>
      </c>
      <c r="L99" s="457">
        <f t="shared" si="19"/>
        <v>2.7199999999999998E-2</v>
      </c>
      <c r="M99" s="457">
        <f t="shared" si="19"/>
        <v>2.5499999999999998E-2</v>
      </c>
      <c r="N99" s="457">
        <f t="shared" si="19"/>
        <v>2.3800000000000002E-2</v>
      </c>
      <c r="O99" s="457">
        <f t="shared" si="19"/>
        <v>2.2200000000000001E-2</v>
      </c>
      <c r="P99" s="457">
        <f t="shared" si="19"/>
        <v>1.9099999999999999E-2</v>
      </c>
      <c r="Q99" s="457">
        <f t="shared" si="19"/>
        <v>1.5800000000000002E-2</v>
      </c>
      <c r="R99" s="457">
        <f t="shared" si="19"/>
        <v>1.1399999999999999E-2</v>
      </c>
      <c r="S99" s="580"/>
      <c r="T99" s="581"/>
    </row>
    <row r="100" spans="1:20">
      <c r="A100" s="61" t="s">
        <v>172</v>
      </c>
      <c r="B100" s="74" t="s">
        <v>59</v>
      </c>
      <c r="C100" s="328">
        <v>7.0000000000000007E-2</v>
      </c>
      <c r="D100" s="329">
        <v>0.5</v>
      </c>
      <c r="E100" s="330">
        <v>0.55000000000000004</v>
      </c>
      <c r="F100" s="330">
        <v>0.9</v>
      </c>
      <c r="G100" s="346">
        <v>2014</v>
      </c>
      <c r="H100" s="347" t="str">
        <f>VLOOKUP($A100,$E$54:$F$57,2,FALSE)</f>
        <v>£m 09/10</v>
      </c>
      <c r="I100" s="343" t="s">
        <v>268</v>
      </c>
      <c r="J100" s="449" t="s">
        <v>473</v>
      </c>
      <c r="K100" s="460">
        <f t="shared" ref="K100:R100" si="20">C$65</f>
        <v>2.92E-2</v>
      </c>
      <c r="L100" s="458">
        <f t="shared" si="20"/>
        <v>2.5000000000000001E-2</v>
      </c>
      <c r="M100" s="458">
        <f t="shared" si="20"/>
        <v>2.1499999999999998E-2</v>
      </c>
      <c r="N100" s="458">
        <f t="shared" si="20"/>
        <v>1.7899999999999999E-2</v>
      </c>
      <c r="O100" s="458">
        <f t="shared" si="20"/>
        <v>1.5100000000000001E-2</v>
      </c>
      <c r="P100" s="458">
        <f t="shared" si="20"/>
        <v>1.1599999999999999E-2</v>
      </c>
      <c r="Q100" s="458">
        <f t="shared" si="20"/>
        <v>1.0200000000000001E-2</v>
      </c>
      <c r="R100" s="458">
        <f t="shared" si="20"/>
        <v>8.6E-3</v>
      </c>
      <c r="S100" s="582"/>
      <c r="T100" s="583"/>
    </row>
    <row r="101" spans="1:20">
      <c r="I101" s="68"/>
    </row>
    <row r="102" spans="1:20">
      <c r="I102" s="68"/>
    </row>
    <row r="103" spans="1:20">
      <c r="I103" s="68"/>
    </row>
    <row r="104" spans="1:20">
      <c r="B104" s="14" t="s">
        <v>248</v>
      </c>
      <c r="D104" s="312"/>
      <c r="E104" s="312"/>
      <c r="F104" s="312"/>
      <c r="G104" s="312"/>
      <c r="H104" s="312"/>
      <c r="I104" s="312"/>
      <c r="J104" s="312"/>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0" t="s">
        <v>51</v>
      </c>
      <c r="C106" s="317">
        <v>0.5</v>
      </c>
      <c r="D106" s="317">
        <v>0.5714285714285714</v>
      </c>
      <c r="E106" s="317">
        <v>0.64285714285714279</v>
      </c>
      <c r="F106" s="317">
        <v>0.71428571428571419</v>
      </c>
      <c r="G106" s="317">
        <v>0.78571428571428559</v>
      </c>
      <c r="H106" s="317">
        <v>0.85714285714285698</v>
      </c>
      <c r="I106" s="317">
        <v>0.92857142857142838</v>
      </c>
      <c r="J106" s="318">
        <v>1</v>
      </c>
    </row>
    <row r="107" spans="1:20">
      <c r="B107" s="321" t="s">
        <v>52</v>
      </c>
      <c r="C107" s="228">
        <v>0.5</v>
      </c>
      <c r="D107" s="228">
        <v>0.5714285714285714</v>
      </c>
      <c r="E107" s="228">
        <v>0.64285714285714279</v>
      </c>
      <c r="F107" s="228">
        <v>0.71428571428571419</v>
      </c>
      <c r="G107" s="228">
        <v>0.78571428571428559</v>
      </c>
      <c r="H107" s="228">
        <v>0.85714285714285698</v>
      </c>
      <c r="I107" s="228">
        <v>0.92857142857142838</v>
      </c>
      <c r="J107" s="229">
        <v>1</v>
      </c>
    </row>
    <row r="108" spans="1:20">
      <c r="B108" s="321" t="s">
        <v>53</v>
      </c>
      <c r="C108" s="228">
        <v>0.5</v>
      </c>
      <c r="D108" s="228">
        <v>0.5714285714285714</v>
      </c>
      <c r="E108" s="228">
        <v>0.64285714285714279</v>
      </c>
      <c r="F108" s="228">
        <v>0.71428571428571419</v>
      </c>
      <c r="G108" s="228">
        <v>0.78571428571428559</v>
      </c>
      <c r="H108" s="228">
        <v>0.85714285714285698</v>
      </c>
      <c r="I108" s="228">
        <v>0.92857142857142838</v>
      </c>
      <c r="J108" s="229">
        <v>1</v>
      </c>
    </row>
    <row r="109" spans="1:20">
      <c r="B109" s="321" t="s">
        <v>54</v>
      </c>
      <c r="C109" s="228">
        <v>0.5</v>
      </c>
      <c r="D109" s="228">
        <v>0.5714285714285714</v>
      </c>
      <c r="E109" s="228">
        <v>0.64285714285714279</v>
      </c>
      <c r="F109" s="228">
        <v>0.71428571428571419</v>
      </c>
      <c r="G109" s="228">
        <v>0.78571428571428559</v>
      </c>
      <c r="H109" s="228">
        <v>0.85714285714285698</v>
      </c>
      <c r="I109" s="228">
        <v>0.92857142857142838</v>
      </c>
      <c r="J109" s="229">
        <v>1</v>
      </c>
    </row>
    <row r="110" spans="1:20">
      <c r="B110" s="321" t="s">
        <v>48</v>
      </c>
      <c r="C110" s="228">
        <v>0.5</v>
      </c>
      <c r="D110" s="228">
        <v>0.5714285714285714</v>
      </c>
      <c r="E110" s="228">
        <v>0.64285714285714279</v>
      </c>
      <c r="F110" s="228">
        <v>0.71428571428571419</v>
      </c>
      <c r="G110" s="228">
        <v>0.78571428571428559</v>
      </c>
      <c r="H110" s="228">
        <v>0.85714285714285698</v>
      </c>
      <c r="I110" s="228">
        <v>0.92857142857142838</v>
      </c>
      <c r="J110" s="229">
        <v>1</v>
      </c>
    </row>
    <row r="111" spans="1:20">
      <c r="B111" s="321" t="s">
        <v>50</v>
      </c>
      <c r="C111" s="228">
        <v>0.5</v>
      </c>
      <c r="D111" s="228">
        <v>0.5714285714285714</v>
      </c>
      <c r="E111" s="228">
        <v>0.64285714285714279</v>
      </c>
      <c r="F111" s="228">
        <v>0.71428571428571419</v>
      </c>
      <c r="G111" s="228">
        <v>0.78571428571428559</v>
      </c>
      <c r="H111" s="228">
        <v>0.85714285714285698</v>
      </c>
      <c r="I111" s="228">
        <v>0.92857142857142838</v>
      </c>
      <c r="J111" s="229">
        <v>1</v>
      </c>
    </row>
    <row r="112" spans="1:20">
      <c r="B112" s="321" t="s">
        <v>49</v>
      </c>
      <c r="C112" s="228">
        <v>0.5</v>
      </c>
      <c r="D112" s="228">
        <v>0.5714285714285714</v>
      </c>
      <c r="E112" s="228">
        <v>0.64285714285714279</v>
      </c>
      <c r="F112" s="228">
        <v>0.71428571428571419</v>
      </c>
      <c r="G112" s="228">
        <v>0.78571428571428559</v>
      </c>
      <c r="H112" s="228">
        <v>0.85714285714285698</v>
      </c>
      <c r="I112" s="228">
        <v>0.92857142857142838</v>
      </c>
      <c r="J112" s="229">
        <v>1</v>
      </c>
    </row>
    <row r="113" spans="2:15">
      <c r="B113" s="442" t="s">
        <v>47</v>
      </c>
      <c r="C113" s="443">
        <v>0.5</v>
      </c>
      <c r="D113" s="443">
        <v>0.5714285714285714</v>
      </c>
      <c r="E113" s="443">
        <v>0.64285714285714279</v>
      </c>
      <c r="F113" s="443">
        <v>0.71428571428571419</v>
      </c>
      <c r="G113" s="443">
        <v>0.78571428571428559</v>
      </c>
      <c r="H113" s="443">
        <v>0.85714285714285698</v>
      </c>
      <c r="I113" s="443">
        <v>0.92857142857142838</v>
      </c>
      <c r="J113" s="444">
        <v>1</v>
      </c>
    </row>
    <row r="114" spans="2:15">
      <c r="B114" s="321" t="s">
        <v>111</v>
      </c>
      <c r="C114" s="228">
        <v>0.9</v>
      </c>
      <c r="D114" s="228">
        <v>0.9</v>
      </c>
      <c r="E114" s="228">
        <v>0.9</v>
      </c>
      <c r="F114" s="228">
        <v>0.9</v>
      </c>
      <c r="G114" s="228">
        <v>0.9</v>
      </c>
      <c r="H114" s="228">
        <v>0.9</v>
      </c>
      <c r="I114" s="228">
        <v>0.9</v>
      </c>
      <c r="J114" s="229">
        <v>0.9</v>
      </c>
    </row>
    <row r="115" spans="2:15">
      <c r="B115" s="322" t="s">
        <v>112</v>
      </c>
      <c r="C115" s="587"/>
      <c r="D115" s="587"/>
      <c r="E115" s="587"/>
      <c r="F115" s="587"/>
      <c r="G115" s="587"/>
      <c r="H115" s="587"/>
      <c r="I115" s="587"/>
      <c r="J115" s="587"/>
    </row>
    <row r="116" spans="2:15">
      <c r="B116" s="422"/>
      <c r="C116" s="483"/>
      <c r="D116" s="483"/>
      <c r="E116" s="483"/>
      <c r="F116" s="483"/>
      <c r="G116" s="483"/>
      <c r="H116" s="483"/>
      <c r="I116" s="483"/>
      <c r="J116" s="483"/>
      <c r="M116" s="32"/>
      <c r="N116" s="32"/>
      <c r="O116" s="32"/>
    </row>
    <row r="117" spans="2:15">
      <c r="B117" s="422"/>
      <c r="C117" s="483"/>
      <c r="D117" s="483"/>
      <c r="E117" s="483"/>
      <c r="F117" s="483"/>
      <c r="G117" s="483"/>
      <c r="H117" s="483"/>
      <c r="I117" s="483"/>
      <c r="J117" s="483"/>
      <c r="K117" s="384"/>
      <c r="L117" s="384"/>
      <c r="M117" s="32"/>
      <c r="N117" s="32"/>
      <c r="O117" s="32"/>
    </row>
    <row r="118" spans="2:15">
      <c r="B118" s="493" t="s">
        <v>212</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3">
        <f t="shared" si="22"/>
        <v>2023</v>
      </c>
      <c r="M118" s="32"/>
      <c r="N118" s="32"/>
      <c r="O118" s="32"/>
    </row>
    <row r="119" spans="2:15">
      <c r="B119" s="484" t="s">
        <v>41</v>
      </c>
      <c r="C119" s="584"/>
      <c r="D119" s="585"/>
      <c r="E119" s="486">
        <v>1.5575632164737283</v>
      </c>
      <c r="F119" s="486">
        <v>1.4734141240658321</v>
      </c>
      <c r="G119" s="486">
        <v>1.4689588897025405</v>
      </c>
      <c r="H119" s="486">
        <v>1.4707200530126929</v>
      </c>
      <c r="I119" s="486">
        <v>1.4674716260161711</v>
      </c>
      <c r="J119" s="486">
        <v>1.4486206224386007</v>
      </c>
      <c r="K119" s="486">
        <v>1.4956798325868756</v>
      </c>
      <c r="L119" s="487">
        <v>1.4397148718051931</v>
      </c>
      <c r="M119" s="32"/>
      <c r="N119" s="32"/>
      <c r="O119" s="32"/>
    </row>
    <row r="120" spans="2:15">
      <c r="B120" s="484" t="s">
        <v>42</v>
      </c>
      <c r="C120" s="586"/>
      <c r="D120" s="587"/>
      <c r="E120" s="488">
        <v>-0.65871781800535345</v>
      </c>
      <c r="F120" s="488">
        <v>-0.63543772576063684</v>
      </c>
      <c r="G120" s="488">
        <v>-0.58907862874233818</v>
      </c>
      <c r="H120" s="488">
        <v>-0.58178188190178026</v>
      </c>
      <c r="I120" s="488">
        <v>-0.56823918867341305</v>
      </c>
      <c r="J120" s="488">
        <v>-0.51933170333654122</v>
      </c>
      <c r="K120" s="488">
        <v>-0.47962665852661612</v>
      </c>
      <c r="L120" s="489">
        <v>-0.4656874701170608</v>
      </c>
      <c r="M120" s="32"/>
      <c r="N120" s="32"/>
      <c r="O120" s="32"/>
    </row>
    <row r="121" spans="2:15">
      <c r="B121" s="484" t="s">
        <v>71</v>
      </c>
      <c r="C121" s="586"/>
      <c r="D121" s="587"/>
      <c r="E121" s="488">
        <v>-0.86626036283610952</v>
      </c>
      <c r="F121" s="488">
        <v>-0.81019773780890636</v>
      </c>
      <c r="G121" s="488">
        <v>-0.78919084241395188</v>
      </c>
      <c r="H121" s="488">
        <v>-0.79061873066036981</v>
      </c>
      <c r="I121" s="488">
        <v>-0.74432653414361061</v>
      </c>
      <c r="J121" s="488">
        <v>-0.70697274816976396</v>
      </c>
      <c r="K121" s="488">
        <v>-0.65350946162011747</v>
      </c>
      <c r="L121" s="489">
        <v>-0.66429758885743451</v>
      </c>
      <c r="M121" s="32"/>
      <c r="N121" s="32"/>
      <c r="O121" s="32"/>
    </row>
    <row r="122" spans="2:15">
      <c r="B122" s="484" t="s">
        <v>57</v>
      </c>
      <c r="C122" s="586"/>
      <c r="D122" s="587"/>
      <c r="E122" s="488">
        <v>-3.2612134183503572</v>
      </c>
      <c r="F122" s="488">
        <v>-3.3462554451402173</v>
      </c>
      <c r="G122" s="488">
        <v>-3.1732919768141143</v>
      </c>
      <c r="H122" s="488">
        <v>-3.1232404745251841</v>
      </c>
      <c r="I122" s="488">
        <v>-3.0767551306224106</v>
      </c>
      <c r="J122" s="488">
        <v>-2.9342177182087767</v>
      </c>
      <c r="K122" s="488">
        <v>-2.8825938479182072</v>
      </c>
      <c r="L122" s="489">
        <v>-2.7237011003750218</v>
      </c>
      <c r="M122" s="32"/>
      <c r="N122" s="32"/>
      <c r="O122" s="32"/>
    </row>
    <row r="123" spans="2:15">
      <c r="B123" s="484" t="s">
        <v>55</v>
      </c>
      <c r="C123" s="586"/>
      <c r="D123" s="587"/>
      <c r="E123" s="488">
        <v>-2.4260972367898193</v>
      </c>
      <c r="F123" s="488">
        <v>-2.3690383662844163</v>
      </c>
      <c r="G123" s="488">
        <v>-2.2433276600060932</v>
      </c>
      <c r="H123" s="488">
        <v>-2.1466020621213828</v>
      </c>
      <c r="I123" s="488">
        <v>-2.174009678716605</v>
      </c>
      <c r="J123" s="488">
        <v>-2.0538927838998693</v>
      </c>
      <c r="K123" s="488">
        <v>-1.9044581231060691</v>
      </c>
      <c r="L123" s="489">
        <v>-1.8008611131009082</v>
      </c>
      <c r="M123" s="32"/>
      <c r="N123" s="32"/>
      <c r="O123" s="32"/>
    </row>
    <row r="124" spans="2:15">
      <c r="B124" s="484" t="s">
        <v>56</v>
      </c>
      <c r="C124" s="586"/>
      <c r="D124" s="587"/>
      <c r="E124" s="488">
        <v>-2.1861012409352765</v>
      </c>
      <c r="F124" s="488">
        <v>-2.3820447425774849</v>
      </c>
      <c r="G124" s="488">
        <v>-2.2418672366929897</v>
      </c>
      <c r="H124" s="488">
        <v>-2.1147812646907029</v>
      </c>
      <c r="I124" s="488">
        <v>-2.0146177086326591</v>
      </c>
      <c r="J124" s="488">
        <v>-1.9421313262105093</v>
      </c>
      <c r="K124" s="488">
        <v>-1.9248856430948595</v>
      </c>
      <c r="L124" s="489">
        <v>-1.8464451304225615</v>
      </c>
      <c r="M124" s="32"/>
      <c r="N124" s="32"/>
      <c r="O124" s="32"/>
    </row>
    <row r="125" spans="2:15">
      <c r="B125" s="484" t="s">
        <v>43</v>
      </c>
      <c r="C125" s="586"/>
      <c r="D125" s="587"/>
      <c r="E125" s="488">
        <v>-1.8633532543800757</v>
      </c>
      <c r="F125" s="488">
        <v>-1.8182980405067262</v>
      </c>
      <c r="G125" s="488">
        <v>-1.83946756302578</v>
      </c>
      <c r="H125" s="488">
        <v>-1.7415973428180247</v>
      </c>
      <c r="I125" s="488">
        <v>-1.6798002111470465</v>
      </c>
      <c r="J125" s="488">
        <v>-1.5974456358596774</v>
      </c>
      <c r="K125" s="488">
        <v>-1.5016396120831343</v>
      </c>
      <c r="L125" s="489">
        <v>-1.4453638876860204</v>
      </c>
      <c r="M125" s="32"/>
      <c r="N125" s="32"/>
      <c r="O125" s="32"/>
    </row>
    <row r="126" spans="2:15">
      <c r="B126" s="484" t="s">
        <v>44</v>
      </c>
      <c r="C126" s="586"/>
      <c r="D126" s="587"/>
      <c r="E126" s="488">
        <v>-2.1317145269512103</v>
      </c>
      <c r="F126" s="488">
        <v>-2.193973633026753</v>
      </c>
      <c r="G126" s="488">
        <v>-1.9869010217130036</v>
      </c>
      <c r="H126" s="488">
        <v>-1.8037552784318813</v>
      </c>
      <c r="I126" s="488">
        <v>-1.7767942495618843</v>
      </c>
      <c r="J126" s="488">
        <v>-1.7901472583807538</v>
      </c>
      <c r="K126" s="488">
        <v>-1.6444113686346382</v>
      </c>
      <c r="L126" s="489">
        <v>-1.467384504290556</v>
      </c>
      <c r="M126" s="32"/>
      <c r="N126" s="32"/>
      <c r="O126" s="32"/>
    </row>
    <row r="127" spans="2:15">
      <c r="B127" s="484" t="s">
        <v>45</v>
      </c>
      <c r="C127" s="586"/>
      <c r="D127" s="587"/>
      <c r="E127" s="488">
        <v>0.16599721814464838</v>
      </c>
      <c r="F127" s="488">
        <v>0.16631900606776751</v>
      </c>
      <c r="G127" s="488">
        <v>0.16554337895881124</v>
      </c>
      <c r="H127" s="488">
        <v>0.16569741136821181</v>
      </c>
      <c r="I127" s="488">
        <v>0.16622630759870036</v>
      </c>
      <c r="J127" s="488">
        <v>0.16380302414374548</v>
      </c>
      <c r="K127" s="488">
        <v>0.16593344617950709</v>
      </c>
      <c r="L127" s="489">
        <v>0.16036688822048883</v>
      </c>
      <c r="M127" s="32"/>
      <c r="N127" s="32"/>
      <c r="O127" s="32"/>
    </row>
    <row r="128" spans="2:15">
      <c r="B128" s="484" t="s">
        <v>46</v>
      </c>
      <c r="C128" s="586"/>
      <c r="D128" s="587"/>
      <c r="E128" s="488">
        <v>0.3648271976377423</v>
      </c>
      <c r="F128" s="488">
        <v>0.37109083837102003</v>
      </c>
      <c r="G128" s="488">
        <v>0.36071859106606846</v>
      </c>
      <c r="H128" s="488">
        <v>0.35927814835295946</v>
      </c>
      <c r="I128" s="488">
        <v>0.3227419487574148</v>
      </c>
      <c r="J128" s="488">
        <v>0.32139075529498529</v>
      </c>
      <c r="K128" s="488">
        <v>0.32876178406363676</v>
      </c>
      <c r="L128" s="489">
        <v>0.31920430794598709</v>
      </c>
      <c r="M128" s="32"/>
      <c r="N128" s="32"/>
      <c r="O128" s="32"/>
    </row>
    <row r="129" spans="2:15">
      <c r="B129" s="484" t="s">
        <v>244</v>
      </c>
      <c r="C129" s="586"/>
      <c r="D129" s="587"/>
      <c r="E129" s="488">
        <v>7.1281196754416492</v>
      </c>
      <c r="F129" s="488">
        <v>6.9674138399666772</v>
      </c>
      <c r="G129" s="488">
        <v>6.2034025893135132</v>
      </c>
      <c r="H129" s="488">
        <v>6.3085978915797085</v>
      </c>
      <c r="I129" s="488">
        <v>6.2376648400128394</v>
      </c>
      <c r="J129" s="488">
        <v>6.4865819943041139</v>
      </c>
      <c r="K129" s="488">
        <v>6.8152516624832584</v>
      </c>
      <c r="L129" s="489">
        <v>6.6271056201039169</v>
      </c>
      <c r="M129" s="32"/>
      <c r="N129" s="32"/>
      <c r="O129" s="32"/>
    </row>
    <row r="130" spans="2:15">
      <c r="B130" s="484" t="s">
        <v>245</v>
      </c>
      <c r="C130" s="586"/>
      <c r="D130" s="587"/>
      <c r="E130" s="488">
        <v>6.5079014730517413</v>
      </c>
      <c r="F130" s="488">
        <v>6.5166167406950333</v>
      </c>
      <c r="G130" s="488">
        <v>6.3292456496722922</v>
      </c>
      <c r="H130" s="488">
        <v>6.4407397408462082</v>
      </c>
      <c r="I130" s="488">
        <v>6.6367331985058957</v>
      </c>
      <c r="J130" s="488">
        <v>6.7568163761394304</v>
      </c>
      <c r="K130" s="488">
        <v>6.6961234445143969</v>
      </c>
      <c r="L130" s="489">
        <v>6.7647427548792596</v>
      </c>
      <c r="M130" s="32"/>
      <c r="N130" s="32"/>
      <c r="O130" s="32"/>
    </row>
    <row r="131" spans="2:15">
      <c r="B131" s="484" t="s">
        <v>246</v>
      </c>
      <c r="C131" s="586"/>
      <c r="D131" s="587"/>
      <c r="E131" s="488">
        <v>3.6763138465229663</v>
      </c>
      <c r="F131" s="488">
        <v>3.6748350873956013</v>
      </c>
      <c r="G131" s="488">
        <v>3.4998529635433906</v>
      </c>
      <c r="H131" s="488">
        <v>3.724685546648324</v>
      </c>
      <c r="I131" s="488">
        <v>3.4121739487309477</v>
      </c>
      <c r="J131" s="488">
        <v>3.4202241027689042</v>
      </c>
      <c r="K131" s="488">
        <v>3.3053549439575329</v>
      </c>
      <c r="L131" s="489">
        <v>3.3633285641010966</v>
      </c>
      <c r="M131" s="32"/>
      <c r="N131" s="32"/>
      <c r="O131" s="32"/>
    </row>
    <row r="132" spans="2:15">
      <c r="B132" s="484" t="s">
        <v>247</v>
      </c>
      <c r="C132" s="586"/>
      <c r="D132" s="587"/>
      <c r="E132" s="488">
        <v>5.3762701961708466</v>
      </c>
      <c r="F132" s="488">
        <v>5.3775969760840585</v>
      </c>
      <c r="G132" s="488">
        <v>5.2618102801807671</v>
      </c>
      <c r="H132" s="488">
        <v>5.360849180672294</v>
      </c>
      <c r="I132" s="488">
        <v>5.2665238228731912</v>
      </c>
      <c r="J132" s="488">
        <v>5.3271179030285305</v>
      </c>
      <c r="K132" s="488">
        <v>5.3223294006601192</v>
      </c>
      <c r="L132" s="489">
        <v>5.5699880746272257</v>
      </c>
      <c r="M132" s="32"/>
      <c r="N132" s="32"/>
      <c r="O132" s="32"/>
    </row>
    <row r="133" spans="2:15">
      <c r="B133" s="484" t="s">
        <v>51</v>
      </c>
      <c r="C133" s="490">
        <v>1.4371556068940596</v>
      </c>
      <c r="D133" s="488">
        <v>1.3718015630879741</v>
      </c>
      <c r="E133" s="488">
        <v>1.3507660107019517</v>
      </c>
      <c r="F133" s="488">
        <v>1.356812198977974</v>
      </c>
      <c r="G133" s="488">
        <v>1.3598136386487443</v>
      </c>
      <c r="H133" s="488">
        <v>1.3501475065962032</v>
      </c>
      <c r="I133" s="488">
        <v>1.3298433305384654</v>
      </c>
      <c r="J133" s="488">
        <v>1.3174540960763355</v>
      </c>
      <c r="K133" s="587"/>
      <c r="L133" s="588"/>
      <c r="M133" s="32"/>
      <c r="N133" s="32"/>
      <c r="O133" s="32"/>
    </row>
    <row r="134" spans="2:15">
      <c r="B134" s="484" t="s">
        <v>52</v>
      </c>
      <c r="C134" s="490">
        <v>1.2224510767557433</v>
      </c>
      <c r="D134" s="488">
        <v>1.2198157429394254</v>
      </c>
      <c r="E134" s="488">
        <v>1.2942164825881293</v>
      </c>
      <c r="F134" s="488">
        <v>1.2596396269108345</v>
      </c>
      <c r="G134" s="488">
        <v>1.2840112184368913</v>
      </c>
      <c r="H134" s="488">
        <v>1.2678511857965422</v>
      </c>
      <c r="I134" s="488">
        <v>1.2592019055105816</v>
      </c>
      <c r="J134" s="488">
        <v>1.257376658609527</v>
      </c>
      <c r="K134" s="587"/>
      <c r="L134" s="588"/>
      <c r="M134" s="32"/>
      <c r="N134" s="32"/>
      <c r="O134" s="32"/>
    </row>
    <row r="135" spans="2:15">
      <c r="B135" s="484" t="s">
        <v>53</v>
      </c>
      <c r="C135" s="490">
        <v>0.82325002294811445</v>
      </c>
      <c r="D135" s="488">
        <v>0.82663571281128501</v>
      </c>
      <c r="E135" s="488">
        <v>0.79640504595610451</v>
      </c>
      <c r="F135" s="488">
        <v>0.78757021450124798</v>
      </c>
      <c r="G135" s="488">
        <v>0.81133252861207505</v>
      </c>
      <c r="H135" s="488">
        <v>0.81064228783969072</v>
      </c>
      <c r="I135" s="488">
        <v>0.80900368952296353</v>
      </c>
      <c r="J135" s="488">
        <v>0.78043276967968189</v>
      </c>
      <c r="K135" s="587"/>
      <c r="L135" s="588"/>
      <c r="M135" s="32"/>
      <c r="N135" s="32"/>
      <c r="O135" s="32"/>
    </row>
    <row r="136" spans="2:15">
      <c r="B136" s="484" t="s">
        <v>54</v>
      </c>
      <c r="C136" s="490">
        <v>1.0893959849781105</v>
      </c>
      <c r="D136" s="488">
        <v>1.027913194554035</v>
      </c>
      <c r="E136" s="488">
        <v>1.0066987144123654</v>
      </c>
      <c r="F136" s="488">
        <v>1.0192350900597893</v>
      </c>
      <c r="G136" s="488">
        <v>1.0341480780318344</v>
      </c>
      <c r="H136" s="488">
        <v>1.0204240792759967</v>
      </c>
      <c r="I136" s="488">
        <v>1.0137739549704501</v>
      </c>
      <c r="J136" s="488">
        <v>0.9898055017218621</v>
      </c>
      <c r="K136" s="587"/>
      <c r="L136" s="588"/>
      <c r="M136" s="32"/>
      <c r="N136" s="32"/>
      <c r="O136" s="32"/>
    </row>
    <row r="137" spans="2:15">
      <c r="B137" s="484" t="s">
        <v>48</v>
      </c>
      <c r="C137" s="490">
        <v>3.0675250143183739</v>
      </c>
      <c r="D137" s="488">
        <v>3.1629219417602221</v>
      </c>
      <c r="E137" s="488">
        <v>3.2156604222069194</v>
      </c>
      <c r="F137" s="488">
        <v>3.1773534622131239</v>
      </c>
      <c r="G137" s="488">
        <v>2.9925267771957293</v>
      </c>
      <c r="H137" s="488">
        <v>2.9953978987575276</v>
      </c>
      <c r="I137" s="488">
        <v>3.008780645638939</v>
      </c>
      <c r="J137" s="488">
        <v>3.0035530345258876</v>
      </c>
      <c r="K137" s="587"/>
      <c r="L137" s="588"/>
      <c r="M137" s="32"/>
      <c r="N137" s="32"/>
      <c r="O137" s="32"/>
    </row>
    <row r="138" spans="2:15">
      <c r="B138" s="484" t="s">
        <v>50</v>
      </c>
      <c r="C138" s="490">
        <v>2.1240897362733717</v>
      </c>
      <c r="D138" s="488">
        <v>2.0350723340362249</v>
      </c>
      <c r="E138" s="488">
        <v>1.9686998072928457</v>
      </c>
      <c r="F138" s="488">
        <v>2.0858456765056492</v>
      </c>
      <c r="G138" s="488">
        <v>2.1150393198028121</v>
      </c>
      <c r="H138" s="488">
        <v>2.0960407823683633</v>
      </c>
      <c r="I138" s="488">
        <v>1.9709648894580449</v>
      </c>
      <c r="J138" s="488">
        <v>1.9558237270696361</v>
      </c>
      <c r="K138" s="587"/>
      <c r="L138" s="588"/>
      <c r="M138" s="32"/>
      <c r="N138" s="32"/>
      <c r="O138" s="32"/>
    </row>
    <row r="139" spans="2:15">
      <c r="B139" s="484" t="s">
        <v>49</v>
      </c>
      <c r="C139" s="490">
        <v>4.3724011747736116</v>
      </c>
      <c r="D139" s="488">
        <v>4.1057641662653896</v>
      </c>
      <c r="E139" s="488">
        <v>4.0545669929819539</v>
      </c>
      <c r="F139" s="488">
        <v>4.1740927460581894</v>
      </c>
      <c r="G139" s="488">
        <v>4.2397101975440528</v>
      </c>
      <c r="H139" s="488">
        <v>4.2461477210751069</v>
      </c>
      <c r="I139" s="488">
        <v>4.1078523076276792</v>
      </c>
      <c r="J139" s="488">
        <v>4.0575944965475035</v>
      </c>
      <c r="K139" s="587"/>
      <c r="L139" s="588"/>
      <c r="M139" s="32"/>
      <c r="N139" s="32"/>
      <c r="O139" s="32"/>
    </row>
    <row r="140" spans="2:15">
      <c r="B140" s="484" t="s">
        <v>47</v>
      </c>
      <c r="C140" s="490">
        <v>1.3982776671905828</v>
      </c>
      <c r="D140" s="488">
        <v>1.3864649866746799</v>
      </c>
      <c r="E140" s="488">
        <v>1.3673040530931269</v>
      </c>
      <c r="F140" s="488">
        <v>1.3493453776780693</v>
      </c>
      <c r="G140" s="488">
        <v>1.3347777856873293</v>
      </c>
      <c r="H140" s="488">
        <v>1.3354887108693174</v>
      </c>
      <c r="I140" s="488">
        <v>1.3597799661606067</v>
      </c>
      <c r="J140" s="488">
        <v>1.3515240072037848</v>
      </c>
      <c r="K140" s="587"/>
      <c r="L140" s="588"/>
      <c r="M140" s="32"/>
      <c r="N140" s="32"/>
      <c r="O140" s="32"/>
    </row>
    <row r="141" spans="2:15">
      <c r="B141" s="484" t="s">
        <v>111</v>
      </c>
      <c r="C141" s="490">
        <v>-1.1295718210052885</v>
      </c>
      <c r="D141" s="488">
        <v>-1.1444007312827333</v>
      </c>
      <c r="E141" s="488">
        <v>-1.1763817360750841</v>
      </c>
      <c r="F141" s="488">
        <v>-1.5927557463957547</v>
      </c>
      <c r="G141" s="488">
        <v>-1.8565667598967899</v>
      </c>
      <c r="H141" s="488">
        <v>-1.2720416735170972</v>
      </c>
      <c r="I141" s="488">
        <v>-1.1039739947823479</v>
      </c>
      <c r="J141" s="488">
        <v>-1.018311326547777</v>
      </c>
      <c r="K141" s="587"/>
      <c r="L141" s="588"/>
      <c r="M141" s="32"/>
      <c r="N141" s="32"/>
      <c r="O141" s="32"/>
    </row>
    <row r="142" spans="2:15">
      <c r="B142" s="484" t="s">
        <v>112</v>
      </c>
      <c r="C142" s="490">
        <v>-0.43181154987245485</v>
      </c>
      <c r="D142" s="488">
        <v>-0.39947195996305995</v>
      </c>
      <c r="E142" s="488">
        <v>-0.34734317043598018</v>
      </c>
      <c r="F142" s="488">
        <v>-0.3193206524905472</v>
      </c>
      <c r="G142" s="488">
        <v>-0.31265626882301373</v>
      </c>
      <c r="H142" s="488">
        <v>-0.30799379948941219</v>
      </c>
      <c r="I142" s="488">
        <v>-0.32570922921081308</v>
      </c>
      <c r="J142" s="488">
        <v>-0.31552026220892354</v>
      </c>
      <c r="K142" s="587"/>
      <c r="L142" s="588"/>
      <c r="M142" s="32"/>
      <c r="N142" s="32"/>
      <c r="O142" s="32"/>
    </row>
    <row r="143" spans="2:15">
      <c r="B143" s="484" t="s">
        <v>109</v>
      </c>
      <c r="C143" s="490">
        <v>15.168246288518162</v>
      </c>
      <c r="D143" s="488">
        <v>16.275110005972994</v>
      </c>
      <c r="E143" s="488">
        <v>15.614702904478012</v>
      </c>
      <c r="F143" s="488">
        <v>14.911674359737152</v>
      </c>
      <c r="G143" s="488">
        <v>13.033415757853545</v>
      </c>
      <c r="H143" s="488">
        <v>12.556067765830047</v>
      </c>
      <c r="I143" s="488">
        <v>11.285100906339711</v>
      </c>
      <c r="J143" s="488">
        <v>9.8268179419485548</v>
      </c>
      <c r="K143" s="587"/>
      <c r="L143" s="588"/>
      <c r="M143" s="32"/>
      <c r="N143" s="32"/>
      <c r="O143" s="32"/>
    </row>
    <row r="144" spans="2:15">
      <c r="B144" s="484" t="s">
        <v>110</v>
      </c>
      <c r="C144" s="490">
        <v>0.93219394583370063</v>
      </c>
      <c r="D144" s="488">
        <v>0.89969793099769957</v>
      </c>
      <c r="E144" s="488">
        <v>0.87783267686821997</v>
      </c>
      <c r="F144" s="488">
        <v>0.87232109317784756</v>
      </c>
      <c r="G144" s="488">
        <v>0.89875958568159287</v>
      </c>
      <c r="H144" s="488">
        <v>0.82801710222961222</v>
      </c>
      <c r="I144" s="488">
        <v>0.88417658562860901</v>
      </c>
      <c r="J144" s="488">
        <v>0.89982415652833247</v>
      </c>
      <c r="K144" s="587"/>
      <c r="L144" s="588"/>
      <c r="M144" s="32"/>
      <c r="N144" s="32"/>
      <c r="O144" s="32"/>
    </row>
    <row r="145" spans="1:15">
      <c r="B145" s="484" t="s">
        <v>58</v>
      </c>
      <c r="C145" s="490">
        <v>10.952751093909903</v>
      </c>
      <c r="D145" s="488">
        <v>1.3412683602121493</v>
      </c>
      <c r="E145" s="488">
        <v>22.190179414419269</v>
      </c>
      <c r="F145" s="488">
        <v>7.0488483253947072</v>
      </c>
      <c r="G145" s="488">
        <v>6.9020695692988534</v>
      </c>
      <c r="H145" s="488">
        <v>6.9425238085580094</v>
      </c>
      <c r="I145" s="488">
        <v>7.0785069781779111</v>
      </c>
      <c r="J145" s="488">
        <v>5.2688524500291916</v>
      </c>
      <c r="K145" s="587"/>
      <c r="L145" s="588"/>
      <c r="M145" s="32"/>
      <c r="N145" s="32"/>
      <c r="O145" s="32"/>
    </row>
    <row r="146" spans="1:15">
      <c r="B146" s="485" t="s">
        <v>59</v>
      </c>
      <c r="C146" s="491">
        <v>4.7850556060781999</v>
      </c>
      <c r="D146" s="492">
        <v>4.9736597194598335</v>
      </c>
      <c r="E146" s="492">
        <v>5.6988662496343032</v>
      </c>
      <c r="F146" s="492">
        <v>3.7921077312788807</v>
      </c>
      <c r="G146" s="492">
        <v>2.8512563802087829</v>
      </c>
      <c r="H146" s="492">
        <v>2.8799765245720623</v>
      </c>
      <c r="I146" s="492">
        <v>2.9074703511454074</v>
      </c>
      <c r="J146" s="492">
        <v>2.8191074376225309</v>
      </c>
      <c r="K146" s="589"/>
      <c r="L146" s="590"/>
      <c r="M146" s="32"/>
      <c r="N146" s="32"/>
      <c r="O146" s="32"/>
    </row>
    <row r="147" spans="1:15">
      <c r="B147" s="32"/>
      <c r="C147" s="32"/>
      <c r="D147" s="32"/>
      <c r="E147" s="32"/>
      <c r="F147" s="32"/>
      <c r="G147" s="32"/>
      <c r="H147" s="32"/>
      <c r="I147" s="32"/>
      <c r="J147" s="32"/>
      <c r="K147" s="32"/>
      <c r="L147" s="32"/>
      <c r="M147" s="32"/>
      <c r="N147" s="32"/>
      <c r="O147" s="32"/>
    </row>
    <row r="148" spans="1:15">
      <c r="B148" s="422"/>
      <c r="C148" s="384"/>
      <c r="D148" s="384"/>
      <c r="E148" s="384"/>
      <c r="F148" s="384"/>
      <c r="G148" s="384"/>
      <c r="H148" s="384"/>
      <c r="I148" s="384"/>
      <c r="J148" s="384"/>
      <c r="K148" s="32"/>
      <c r="L148" s="32"/>
      <c r="M148" s="32"/>
    </row>
    <row r="149" spans="1:15">
      <c r="B149" s="447" t="str">
        <f>LEFT('RFPR cover'!C6,2)</f>
        <v>GD</v>
      </c>
      <c r="C149" s="445"/>
      <c r="D149" s="445"/>
      <c r="E149" s="445"/>
      <c r="F149" s="445"/>
      <c r="G149" s="445"/>
      <c r="H149" s="445"/>
      <c r="I149" s="445"/>
      <c r="J149" s="445"/>
      <c r="K149" s="445"/>
      <c r="L149" s="446"/>
    </row>
    <row r="150" spans="1:15" ht="14.25" customHeight="1">
      <c r="A150" s="214"/>
      <c r="B150" s="481" t="s">
        <v>394</v>
      </c>
      <c r="C150" s="482"/>
      <c r="D150" s="482"/>
      <c r="E150" s="482"/>
      <c r="F150" s="480"/>
      <c r="G150" s="480"/>
      <c r="H150" s="480"/>
      <c r="I150" s="480"/>
      <c r="J150" s="480"/>
      <c r="K150" s="480"/>
      <c r="L150" s="480"/>
      <c r="M150" s="480"/>
      <c r="N150" s="480"/>
    </row>
    <row r="151" spans="1:15" s="32" customFormat="1" ht="14.25" customHeight="1">
      <c r="A151" s="806"/>
      <c r="B151" s="807"/>
      <c r="C151" s="808"/>
      <c r="D151" s="808"/>
      <c r="E151" s="808"/>
      <c r="F151" s="809"/>
      <c r="G151" s="809"/>
      <c r="H151" s="809"/>
      <c r="I151" s="809"/>
      <c r="J151" s="809"/>
      <c r="K151" s="809"/>
      <c r="L151" s="809"/>
      <c r="M151" s="809"/>
      <c r="N151" s="809"/>
    </row>
    <row r="152" spans="1:15">
      <c r="A152" s="212"/>
      <c r="B152" s="810" t="s">
        <v>400</v>
      </c>
      <c r="C152" s="215"/>
      <c r="D152" s="215"/>
      <c r="E152" s="811" t="b">
        <f>OR((LEFT('RFPR cover'!$C$6,2)=Data!F152),'RFPR cover'!$C$5=Data!F152)</f>
        <v>0</v>
      </c>
      <c r="F152" s="383" t="str">
        <f>B162</f>
        <v>ED</v>
      </c>
      <c r="G152" s="812"/>
    </row>
    <row r="153" spans="1:15">
      <c r="A153" s="212"/>
      <c r="B153" s="827" t="str">
        <f t="shared" ref="B153:B160" si="23">CHOOSE(MATCH(TRUE,$E$152:$E$159,0),B163,B173,B183,E183,B193,E193,B203,E203)&amp;""</f>
        <v xml:space="preserve">Broad Measure of Customer Satisfaction </v>
      </c>
      <c r="C153" s="215"/>
      <c r="D153" s="215"/>
      <c r="E153" s="813" t="b">
        <f>OR((LEFT('RFPR cover'!$C$6,2)=Data!F153),'RFPR cover'!$C$5=Data!F153)</f>
        <v>1</v>
      </c>
      <c r="F153" s="384" t="str">
        <f>B172</f>
        <v>GD</v>
      </c>
      <c r="G153" s="211"/>
    </row>
    <row r="154" spans="1:15" ht="24.75">
      <c r="A154" s="212"/>
      <c r="B154" s="828" t="str">
        <f t="shared" si="23"/>
        <v>Shrinkage Allowance Revenue Adjustment</v>
      </c>
      <c r="C154" s="215"/>
      <c r="D154" s="215"/>
      <c r="E154" s="813" t="b">
        <f>OR((LEFT('RFPR cover'!$C$6,2)=Data!F154),'RFPR cover'!$C$5=Data!F154)</f>
        <v>0</v>
      </c>
      <c r="F154" s="826" t="str">
        <f>B182</f>
        <v>NGGT (TO)</v>
      </c>
      <c r="G154" s="211"/>
    </row>
    <row r="155" spans="1:15">
      <c r="A155" s="212"/>
      <c r="B155" s="828" t="str">
        <f t="shared" si="23"/>
        <v xml:space="preserve">Environment Emissions Incentive </v>
      </c>
      <c r="C155" s="215"/>
      <c r="D155" s="215"/>
      <c r="E155" s="813" t="b">
        <f>OR((LEFT('RFPR cover'!$C$6,2)=Data!F155),'RFPR cover'!$C$5=Data!F155)</f>
        <v>0</v>
      </c>
      <c r="F155" s="814" t="str">
        <f>E182</f>
        <v>NGGT (SO)</v>
      </c>
      <c r="G155" s="211"/>
    </row>
    <row r="156" spans="1:15">
      <c r="A156" s="212"/>
      <c r="B156" s="828" t="str">
        <f t="shared" si="23"/>
        <v>Discretionary Reward Scheme</v>
      </c>
      <c r="C156" s="215"/>
      <c r="D156" s="215"/>
      <c r="E156" s="813" t="b">
        <f>OR((LEFT('RFPR cover'!$C$6,2)=Data!F156),'RFPR cover'!$C$5=Data!F156)</f>
        <v>0</v>
      </c>
      <c r="F156" s="814" t="str">
        <f>B192</f>
        <v>NGET (TO)</v>
      </c>
      <c r="G156" s="211"/>
    </row>
    <row r="157" spans="1:15">
      <c r="A157" s="212"/>
      <c r="B157" s="829" t="str">
        <f t="shared" si="23"/>
        <v>NTS Exit Capacity</v>
      </c>
      <c r="C157" s="215"/>
      <c r="D157" s="215"/>
      <c r="E157" s="813" t="b">
        <f>OR((LEFT('RFPR cover'!$C$6,2)=Data!F157),'RFPR cover'!$C$5=Data!F157)</f>
        <v>0</v>
      </c>
      <c r="F157" s="814" t="str">
        <f>E192</f>
        <v>NGET (SO)</v>
      </c>
      <c r="G157" s="211"/>
    </row>
    <row r="158" spans="1:15">
      <c r="A158" s="212"/>
      <c r="B158" s="829" t="str">
        <f t="shared" si="23"/>
        <v/>
      </c>
      <c r="C158" s="215"/>
      <c r="D158" s="215"/>
      <c r="E158" s="813" t="b">
        <f>OR((LEFT('RFPR cover'!$C$6,2)=Data!F158),'RFPR cover'!$C$5=Data!F158)</f>
        <v>0</v>
      </c>
      <c r="F158" s="814" t="str">
        <f>B202</f>
        <v>SPT</v>
      </c>
      <c r="G158" s="211"/>
    </row>
    <row r="159" spans="1:15">
      <c r="A159" s="212"/>
      <c r="B159" s="829" t="str">
        <f t="shared" si="23"/>
        <v/>
      </c>
      <c r="C159" s="215"/>
      <c r="D159" s="215"/>
      <c r="E159" s="815" t="b">
        <f>OR((LEFT('RFPR cover'!$C$6,2)=Data!F159),'RFPR cover'!$C$5=Data!F159)</f>
        <v>0</v>
      </c>
      <c r="F159" s="816" t="str">
        <f>E202</f>
        <v>SHET</v>
      </c>
      <c r="G159" s="311"/>
    </row>
    <row r="160" spans="1:15">
      <c r="A160" s="212"/>
      <c r="B160" s="215" t="str">
        <f t="shared" si="23"/>
        <v/>
      </c>
      <c r="C160" s="215"/>
      <c r="D160" s="215"/>
      <c r="E160" s="60"/>
      <c r="F160" s="814"/>
      <c r="G160" s="43"/>
    </row>
    <row r="161" spans="1:7">
      <c r="A161" s="212"/>
      <c r="B161" s="215"/>
      <c r="C161" s="215"/>
      <c r="D161" s="215"/>
      <c r="E161" s="60"/>
      <c r="F161" s="814"/>
      <c r="G161" s="43"/>
    </row>
    <row r="162" spans="1:7" ht="12" customHeight="1">
      <c r="A162" s="212"/>
      <c r="B162" s="934" t="s">
        <v>170</v>
      </c>
      <c r="C162" s="935"/>
      <c r="D162" s="215"/>
      <c r="E162" s="215"/>
    </row>
    <row r="163" spans="1:7">
      <c r="A163" s="212"/>
      <c r="B163" s="958" t="s">
        <v>395</v>
      </c>
      <c r="C163" s="959"/>
      <c r="D163" s="215"/>
      <c r="E163" s="215"/>
    </row>
    <row r="164" spans="1:7">
      <c r="A164" s="212"/>
      <c r="B164" s="958" t="s">
        <v>396</v>
      </c>
      <c r="C164" s="959"/>
      <c r="D164" s="215"/>
      <c r="E164" s="215"/>
    </row>
    <row r="165" spans="1:7">
      <c r="A165" s="212"/>
      <c r="B165" s="922" t="s">
        <v>397</v>
      </c>
      <c r="C165" s="923"/>
      <c r="D165" s="215"/>
      <c r="E165" s="215"/>
    </row>
    <row r="166" spans="1:7">
      <c r="A166" s="212"/>
      <c r="B166" s="922" t="s">
        <v>398</v>
      </c>
      <c r="C166" s="923"/>
      <c r="D166" s="215"/>
      <c r="E166" s="215"/>
    </row>
    <row r="167" spans="1:7">
      <c r="A167" s="212"/>
      <c r="B167" s="922" t="s">
        <v>399</v>
      </c>
      <c r="C167" s="923"/>
      <c r="D167" s="215"/>
      <c r="E167" s="215"/>
    </row>
    <row r="168" spans="1:7">
      <c r="A168" s="212"/>
      <c r="B168" s="922"/>
      <c r="C168" s="923"/>
      <c r="D168" s="215"/>
      <c r="E168" s="215"/>
    </row>
    <row r="169" spans="1:7">
      <c r="A169" s="212"/>
      <c r="B169" s="922"/>
      <c r="C169" s="923"/>
      <c r="D169" s="215"/>
      <c r="E169" s="215"/>
    </row>
    <row r="170" spans="1:7">
      <c r="A170" s="212"/>
      <c r="B170" s="215"/>
      <c r="C170" s="215"/>
      <c r="D170" s="215"/>
      <c r="E170" s="215"/>
    </row>
    <row r="171" spans="1:7">
      <c r="A171" s="212"/>
      <c r="B171" s="215"/>
      <c r="C171" s="215"/>
      <c r="D171" s="215"/>
      <c r="E171" s="215"/>
    </row>
    <row r="172" spans="1:7">
      <c r="A172" s="212"/>
      <c r="B172" s="934" t="s">
        <v>171</v>
      </c>
      <c r="C172" s="935"/>
      <c r="D172" s="215"/>
      <c r="E172" s="215"/>
    </row>
    <row r="173" spans="1:7" ht="12.75" customHeight="1">
      <c r="A173" s="212"/>
      <c r="B173" s="929" t="s">
        <v>221</v>
      </c>
      <c r="C173" s="930"/>
      <c r="D173" s="215"/>
      <c r="E173" s="215"/>
    </row>
    <row r="174" spans="1:7" ht="12.75" customHeight="1">
      <c r="A174" s="212"/>
      <c r="B174" s="927" t="s">
        <v>222</v>
      </c>
      <c r="C174" s="928"/>
      <c r="D174" s="215"/>
      <c r="E174" s="215"/>
    </row>
    <row r="175" spans="1:7" ht="12.75" customHeight="1">
      <c r="A175" s="212"/>
      <c r="B175" s="927" t="s">
        <v>223</v>
      </c>
      <c r="C175" s="928"/>
      <c r="D175" s="215"/>
      <c r="E175" s="215"/>
    </row>
    <row r="176" spans="1:7" ht="12.75" customHeight="1">
      <c r="A176" s="212"/>
      <c r="B176" s="927" t="s">
        <v>224</v>
      </c>
      <c r="C176" s="928"/>
      <c r="D176" s="215"/>
      <c r="E176" s="215"/>
    </row>
    <row r="177" spans="1:9" ht="12.75" customHeight="1">
      <c r="A177" s="212"/>
      <c r="B177" s="924" t="s">
        <v>306</v>
      </c>
      <c r="C177" s="926"/>
      <c r="D177" s="215"/>
      <c r="E177" s="215"/>
    </row>
    <row r="178" spans="1:9" ht="12.75" customHeight="1">
      <c r="A178" s="212"/>
      <c r="B178" s="924"/>
      <c r="C178" s="926"/>
      <c r="D178" s="215"/>
      <c r="E178" s="215"/>
    </row>
    <row r="179" spans="1:9" ht="12.75" customHeight="1">
      <c r="A179" s="212"/>
      <c r="B179" s="924"/>
      <c r="C179" s="926"/>
      <c r="D179" s="215"/>
      <c r="E179" s="215"/>
    </row>
    <row r="180" spans="1:9">
      <c r="A180" s="212"/>
      <c r="B180" s="215"/>
      <c r="C180" s="215"/>
      <c r="D180" s="215"/>
      <c r="E180" s="215"/>
    </row>
    <row r="181" spans="1:9">
      <c r="A181" s="212"/>
      <c r="B181" s="215"/>
      <c r="C181" s="215"/>
      <c r="D181" s="215"/>
      <c r="E181" s="215"/>
    </row>
    <row r="182" spans="1:9">
      <c r="A182" s="212"/>
      <c r="B182" s="931" t="str">
        <f>B95</f>
        <v>NGGT (TO)</v>
      </c>
      <c r="C182" s="932"/>
      <c r="D182" s="215"/>
      <c r="E182" s="931" t="str">
        <f>B96</f>
        <v>NGGT (SO)</v>
      </c>
      <c r="F182" s="956"/>
      <c r="G182" s="956"/>
      <c r="H182" s="956"/>
      <c r="I182" s="935"/>
    </row>
    <row r="183" spans="1:9">
      <c r="A183" s="212"/>
      <c r="B183" s="929" t="s">
        <v>217</v>
      </c>
      <c r="C183" s="930"/>
      <c r="D183" s="215"/>
      <c r="E183" s="927"/>
      <c r="F183" s="957"/>
      <c r="G183" s="957"/>
      <c r="H183" s="957"/>
      <c r="I183" s="928"/>
    </row>
    <row r="184" spans="1:9">
      <c r="A184" s="212"/>
      <c r="B184" s="927" t="s">
        <v>225</v>
      </c>
      <c r="C184" s="928"/>
      <c r="D184" s="215"/>
      <c r="E184" s="927"/>
      <c r="F184" s="957"/>
      <c r="G184" s="957"/>
      <c r="H184" s="957"/>
      <c r="I184" s="928"/>
    </row>
    <row r="185" spans="1:9">
      <c r="A185" s="212"/>
      <c r="B185" s="927"/>
      <c r="C185" s="928"/>
      <c r="D185" s="215"/>
      <c r="E185" s="927"/>
      <c r="F185" s="957"/>
      <c r="G185" s="957"/>
      <c r="H185" s="957"/>
      <c r="I185" s="928"/>
    </row>
    <row r="186" spans="1:9">
      <c r="A186" s="212"/>
      <c r="B186" s="927"/>
      <c r="C186" s="928"/>
      <c r="D186" s="215"/>
      <c r="E186" s="927"/>
      <c r="F186" s="957"/>
      <c r="G186" s="957"/>
      <c r="H186" s="957"/>
      <c r="I186" s="928"/>
    </row>
    <row r="187" spans="1:9">
      <c r="A187" s="212"/>
      <c r="B187" s="924"/>
      <c r="C187" s="926"/>
      <c r="D187" s="215"/>
      <c r="E187" s="924"/>
      <c r="F187" s="925"/>
      <c r="G187" s="925"/>
      <c r="H187" s="925"/>
      <c r="I187" s="926"/>
    </row>
    <row r="188" spans="1:9">
      <c r="A188" s="212"/>
      <c r="B188" s="924"/>
      <c r="C188" s="926"/>
      <c r="D188" s="215"/>
      <c r="E188" s="924"/>
      <c r="F188" s="925"/>
      <c r="G188" s="925"/>
      <c r="H188" s="925"/>
      <c r="I188" s="926"/>
    </row>
    <row r="189" spans="1:9">
      <c r="A189" s="212"/>
      <c r="B189" s="924"/>
      <c r="C189" s="926"/>
      <c r="D189" s="215"/>
      <c r="E189" s="924"/>
      <c r="F189" s="925"/>
      <c r="G189" s="925"/>
      <c r="H189" s="925"/>
      <c r="I189" s="926"/>
    </row>
    <row r="190" spans="1:9">
      <c r="A190" s="212"/>
      <c r="B190" s="215"/>
      <c r="C190" s="215"/>
      <c r="D190" s="215"/>
      <c r="E190" s="215"/>
    </row>
    <row r="191" spans="1:9">
      <c r="A191" s="212"/>
      <c r="B191" s="215"/>
      <c r="C191" s="215"/>
      <c r="D191" s="215"/>
      <c r="E191" s="215"/>
    </row>
    <row r="192" spans="1:9">
      <c r="A192" s="212"/>
      <c r="B192" s="931" t="str">
        <f>B97</f>
        <v>NGET (TO)</v>
      </c>
      <c r="C192" s="932"/>
      <c r="D192" s="215"/>
      <c r="E192" s="931" t="str">
        <f>B98</f>
        <v>NGET (SO)</v>
      </c>
      <c r="F192" s="956"/>
      <c r="G192" s="956"/>
      <c r="H192" s="956"/>
      <c r="I192" s="935"/>
    </row>
    <row r="193" spans="1:9" ht="12.75" customHeight="1">
      <c r="A193" s="212"/>
      <c r="B193" s="929" t="s">
        <v>216</v>
      </c>
      <c r="C193" s="930"/>
      <c r="D193" s="215"/>
      <c r="E193" s="927"/>
      <c r="F193" s="957"/>
      <c r="G193" s="957"/>
      <c r="H193" s="957"/>
      <c r="I193" s="928"/>
    </row>
    <row r="194" spans="1:9" ht="12.75" customHeight="1">
      <c r="A194" s="212"/>
      <c r="B194" s="927" t="s">
        <v>217</v>
      </c>
      <c r="C194" s="928"/>
      <c r="D194" s="215"/>
      <c r="E194" s="927"/>
      <c r="F194" s="957"/>
      <c r="G194" s="957"/>
      <c r="H194" s="957"/>
      <c r="I194" s="928"/>
    </row>
    <row r="195" spans="1:9" ht="12.75" customHeight="1">
      <c r="A195" s="212"/>
      <c r="B195" s="927" t="s">
        <v>218</v>
      </c>
      <c r="C195" s="928"/>
      <c r="D195" s="215"/>
      <c r="E195" s="927"/>
      <c r="F195" s="957"/>
      <c r="G195" s="957"/>
      <c r="H195" s="957"/>
      <c r="I195" s="928"/>
    </row>
    <row r="196" spans="1:9" ht="12.75" customHeight="1">
      <c r="A196" s="212"/>
      <c r="B196" s="927" t="s">
        <v>219</v>
      </c>
      <c r="C196" s="928"/>
      <c r="D196" s="215"/>
      <c r="E196" s="927"/>
      <c r="F196" s="957"/>
      <c r="G196" s="957"/>
      <c r="H196" s="957"/>
      <c r="I196" s="928"/>
    </row>
    <row r="197" spans="1:9" ht="12.75" customHeight="1">
      <c r="A197" s="212"/>
      <c r="B197" s="924"/>
      <c r="C197" s="926"/>
      <c r="D197" s="215"/>
      <c r="E197" s="924"/>
      <c r="F197" s="925"/>
      <c r="G197" s="925"/>
      <c r="H197" s="925"/>
      <c r="I197" s="926"/>
    </row>
    <row r="198" spans="1:9" ht="12.75" customHeight="1">
      <c r="A198" s="212"/>
      <c r="B198" s="924"/>
      <c r="C198" s="926"/>
      <c r="D198" s="215"/>
      <c r="E198" s="924"/>
      <c r="F198" s="925"/>
      <c r="G198" s="925"/>
      <c r="H198" s="925"/>
      <c r="I198" s="926"/>
    </row>
    <row r="199" spans="1:9" ht="12.75" customHeight="1">
      <c r="A199" s="212"/>
      <c r="B199" s="924"/>
      <c r="C199" s="926"/>
      <c r="D199" s="215"/>
      <c r="E199" s="924"/>
      <c r="F199" s="925"/>
      <c r="G199" s="925"/>
      <c r="H199" s="925"/>
      <c r="I199" s="926"/>
    </row>
    <row r="200" spans="1:9" s="32" customFormat="1" ht="12.75" customHeight="1">
      <c r="A200" s="803"/>
      <c r="B200" s="803"/>
      <c r="C200" s="803"/>
      <c r="D200" s="804"/>
      <c r="E200" s="805"/>
      <c r="F200" s="805"/>
      <c r="G200" s="805"/>
      <c r="H200" s="805"/>
      <c r="I200" s="805"/>
    </row>
    <row r="201" spans="1:9" s="32" customFormat="1" ht="12.75" customHeight="1">
      <c r="A201" s="803"/>
      <c r="B201" s="803"/>
      <c r="C201" s="803"/>
      <c r="D201" s="804"/>
      <c r="E201" s="805"/>
      <c r="F201" s="805"/>
      <c r="G201" s="805"/>
      <c r="H201" s="805"/>
      <c r="I201" s="805"/>
    </row>
    <row r="202" spans="1:9">
      <c r="A202" s="212"/>
      <c r="B202" s="931" t="str">
        <f>B145</f>
        <v>SPT</v>
      </c>
      <c r="C202" s="932"/>
      <c r="D202" s="215"/>
      <c r="E202" s="931" t="str">
        <f>B100</f>
        <v>SHET</v>
      </c>
      <c r="F202" s="956"/>
      <c r="G202" s="956"/>
      <c r="H202" s="956"/>
      <c r="I202" s="935"/>
    </row>
    <row r="203" spans="1:9" ht="12.75" customHeight="1">
      <c r="A203" s="212"/>
      <c r="B203" s="929" t="s">
        <v>216</v>
      </c>
      <c r="C203" s="930"/>
      <c r="D203" s="215"/>
      <c r="E203" s="929" t="s">
        <v>216</v>
      </c>
      <c r="F203" s="960"/>
      <c r="G203" s="960"/>
      <c r="H203" s="960"/>
      <c r="I203" s="930"/>
    </row>
    <row r="204" spans="1:9" ht="12.75" customHeight="1">
      <c r="A204" s="212"/>
      <c r="B204" s="927" t="s">
        <v>217</v>
      </c>
      <c r="C204" s="928"/>
      <c r="D204" s="215"/>
      <c r="E204" s="927" t="s">
        <v>217</v>
      </c>
      <c r="F204" s="957"/>
      <c r="G204" s="957"/>
      <c r="H204" s="957"/>
      <c r="I204" s="928"/>
    </row>
    <row r="205" spans="1:9" ht="12.75" customHeight="1">
      <c r="A205" s="212"/>
      <c r="B205" s="927" t="s">
        <v>218</v>
      </c>
      <c r="C205" s="928"/>
      <c r="D205" s="215"/>
      <c r="E205" s="927" t="s">
        <v>218</v>
      </c>
      <c r="F205" s="957"/>
      <c r="G205" s="957"/>
      <c r="H205" s="957"/>
      <c r="I205" s="928"/>
    </row>
    <row r="206" spans="1:9" ht="12.75" customHeight="1">
      <c r="A206" s="212"/>
      <c r="B206" s="927" t="s">
        <v>219</v>
      </c>
      <c r="C206" s="928"/>
      <c r="D206" s="215"/>
      <c r="E206" s="927" t="s">
        <v>219</v>
      </c>
      <c r="F206" s="957"/>
      <c r="G206" s="957"/>
      <c r="H206" s="957"/>
      <c r="I206" s="928"/>
    </row>
    <row r="207" spans="1:9" ht="12.75" customHeight="1">
      <c r="A207" s="212"/>
      <c r="B207" s="924" t="s">
        <v>220</v>
      </c>
      <c r="C207" s="926"/>
      <c r="D207" s="215"/>
      <c r="E207" s="924" t="s">
        <v>220</v>
      </c>
      <c r="F207" s="925"/>
      <c r="G207" s="925"/>
      <c r="H207" s="925"/>
      <c r="I207" s="926"/>
    </row>
    <row r="208" spans="1:9" ht="12.75" customHeight="1">
      <c r="A208" s="212"/>
      <c r="B208" s="924"/>
      <c r="C208" s="926"/>
      <c r="D208" s="215"/>
      <c r="E208" s="924"/>
      <c r="F208" s="925"/>
      <c r="G208" s="925"/>
      <c r="H208" s="925"/>
      <c r="I208" s="926"/>
    </row>
    <row r="209" spans="1:14" ht="12.75" customHeight="1">
      <c r="A209" s="212"/>
      <c r="B209" s="924"/>
      <c r="C209" s="926"/>
      <c r="D209" s="215"/>
      <c r="E209" s="924"/>
      <c r="F209" s="925"/>
      <c r="G209" s="925"/>
      <c r="H209" s="925"/>
      <c r="I209" s="926"/>
    </row>
    <row r="210" spans="1:14">
      <c r="A210" s="212"/>
      <c r="D210" s="215"/>
      <c r="E210" s="215"/>
    </row>
    <row r="211" spans="1:14">
      <c r="A211" s="212"/>
      <c r="D211" s="215"/>
      <c r="E211" s="215"/>
    </row>
    <row r="212" spans="1:14" ht="12.75" customHeight="1">
      <c r="A212" s="212"/>
      <c r="B212" s="933" t="s">
        <v>238</v>
      </c>
      <c r="C212" s="933"/>
      <c r="D212" s="933"/>
      <c r="E212" s="299"/>
      <c r="F212" s="226"/>
      <c r="G212" s="226"/>
      <c r="H212" s="226"/>
      <c r="I212" s="226"/>
      <c r="J212" s="226"/>
      <c r="K212" s="226"/>
      <c r="L212" s="226"/>
      <c r="M212" s="226"/>
      <c r="N212" s="226"/>
    </row>
    <row r="213" spans="1:14">
      <c r="A213" s="212"/>
      <c r="B213" s="215"/>
      <c r="C213" s="215"/>
      <c r="D213" s="215"/>
      <c r="E213" s="215"/>
    </row>
    <row r="214" spans="1:14" ht="24.75">
      <c r="A214" s="212"/>
      <c r="B214" s="217" t="s">
        <v>127</v>
      </c>
      <c r="C214" s="216" t="s">
        <v>206</v>
      </c>
      <c r="D214" s="215"/>
      <c r="E214" s="215"/>
    </row>
    <row r="215" spans="1:14" ht="24.75">
      <c r="A215" s="212"/>
      <c r="B215" s="218" t="s">
        <v>128</v>
      </c>
      <c r="C215" s="304" t="s">
        <v>207</v>
      </c>
      <c r="D215" s="215"/>
      <c r="E215" s="215"/>
    </row>
    <row r="216" spans="1:14">
      <c r="B216" s="323"/>
      <c r="C216" s="43"/>
      <c r="D216" s="43"/>
      <c r="E216" s="43"/>
      <c r="F216" s="43"/>
      <c r="G216" s="43"/>
      <c r="H216" s="43"/>
      <c r="I216" s="43"/>
      <c r="J216" s="43"/>
    </row>
    <row r="217" spans="1:14">
      <c r="B217" s="213"/>
      <c r="I217" s="68"/>
    </row>
    <row r="218" spans="1:14">
      <c r="B218" s="819" t="s">
        <v>402</v>
      </c>
      <c r="I218" s="68"/>
    </row>
    <row r="219" spans="1:14">
      <c r="B219" s="821" t="s">
        <v>287</v>
      </c>
    </row>
    <row r="220" spans="1:14">
      <c r="B220" s="822" t="s">
        <v>286</v>
      </c>
    </row>
    <row r="221" spans="1:14">
      <c r="B221" s="825" t="s">
        <v>284</v>
      </c>
    </row>
    <row r="222" spans="1:14">
      <c r="B222" s="823"/>
    </row>
    <row r="223" spans="1:14">
      <c r="B223" s="222"/>
    </row>
    <row r="224" spans="1:14">
      <c r="B224" s="820" t="s">
        <v>282</v>
      </c>
    </row>
    <row r="225" spans="2:2">
      <c r="B225" s="824" t="s">
        <v>403</v>
      </c>
    </row>
    <row r="226" spans="2:2">
      <c r="B226" s="822" t="s">
        <v>404</v>
      </c>
    </row>
    <row r="227" spans="2:2">
      <c r="B227" s="822" t="s">
        <v>293</v>
      </c>
    </row>
    <row r="228" spans="2:2">
      <c r="B228" s="822" t="s">
        <v>405</v>
      </c>
    </row>
    <row r="229" spans="2:2">
      <c r="B229" s="822" t="s">
        <v>406</v>
      </c>
    </row>
    <row r="230" spans="2:2">
      <c r="B230" s="822" t="s">
        <v>285</v>
      </c>
    </row>
    <row r="231" spans="2:2">
      <c r="B231" s="822" t="s">
        <v>407</v>
      </c>
    </row>
    <row r="232" spans="2:2">
      <c r="B232" s="822"/>
    </row>
    <row r="233" spans="2:2">
      <c r="B233" s="823"/>
    </row>
    <row r="234" spans="2:2">
      <c r="B234" s="222"/>
    </row>
    <row r="235" spans="2:2">
      <c r="B235" s="820" t="s">
        <v>292</v>
      </c>
    </row>
    <row r="236" spans="2:2">
      <c r="B236" s="824" t="s">
        <v>408</v>
      </c>
    </row>
    <row r="237" spans="2:2">
      <c r="B237" s="822" t="s">
        <v>409</v>
      </c>
    </row>
    <row r="238" spans="2:2">
      <c r="B238" s="822" t="s">
        <v>410</v>
      </c>
    </row>
    <row r="239" spans="2:2">
      <c r="B239" s="822" t="s">
        <v>411</v>
      </c>
    </row>
    <row r="240" spans="2:2">
      <c r="B240" s="822" t="s">
        <v>412</v>
      </c>
    </row>
    <row r="241" spans="2:2">
      <c r="B241" s="823"/>
    </row>
    <row r="242" spans="2:2">
      <c r="B242" s="222"/>
    </row>
    <row r="243" spans="2:2">
      <c r="B243" s="820" t="s">
        <v>413</v>
      </c>
    </row>
    <row r="244" spans="2:2">
      <c r="B244" s="824" t="s">
        <v>414</v>
      </c>
    </row>
    <row r="245" spans="2:2">
      <c r="B245" s="822" t="s">
        <v>415</v>
      </c>
    </row>
    <row r="246" spans="2:2">
      <c r="B246" s="823"/>
    </row>
    <row r="247" spans="2:2">
      <c r="B247" s="222"/>
    </row>
    <row r="248" spans="2:2">
      <c r="B248" s="820" t="s">
        <v>416</v>
      </c>
    </row>
    <row r="249" spans="2:2">
      <c r="B249" s="824" t="s">
        <v>457</v>
      </c>
    </row>
    <row r="250" spans="2:2">
      <c r="B250" s="822" t="s">
        <v>456</v>
      </c>
    </row>
    <row r="251" spans="2:2">
      <c r="B251" s="823" t="s">
        <v>267</v>
      </c>
    </row>
    <row r="252" spans="2:2">
      <c r="B252" s="222"/>
    </row>
    <row r="253" spans="2:2">
      <c r="B253" s="820" t="s">
        <v>283</v>
      </c>
    </row>
    <row r="254" spans="2:2">
      <c r="B254" s="824" t="s">
        <v>417</v>
      </c>
    </row>
    <row r="255" spans="2:2">
      <c r="B255" s="822" t="s">
        <v>461</v>
      </c>
    </row>
    <row r="256" spans="2:2">
      <c r="B256" s="822"/>
    </row>
    <row r="257" spans="2:2">
      <c r="B257" s="823"/>
    </row>
    <row r="258" spans="2:2">
      <c r="B258" s="222"/>
    </row>
    <row r="259" spans="2:2">
      <c r="B259" s="820" t="s">
        <v>288</v>
      </c>
    </row>
    <row r="260" spans="2:2">
      <c r="B260" s="824" t="s">
        <v>289</v>
      </c>
    </row>
    <row r="261" spans="2:2">
      <c r="B261" s="822" t="s">
        <v>294</v>
      </c>
    </row>
    <row r="262" spans="2:2">
      <c r="B262" s="822"/>
    </row>
    <row r="263" spans="2:2">
      <c r="B263" s="823"/>
    </row>
    <row r="264" spans="2:2">
      <c r="B264" s="222"/>
    </row>
    <row r="265" spans="2:2">
      <c r="B265" s="820" t="s">
        <v>418</v>
      </c>
    </row>
    <row r="266" spans="2:2">
      <c r="B266" s="824" t="s">
        <v>287</v>
      </c>
    </row>
    <row r="267" spans="2:2">
      <c r="B267" s="822" t="s">
        <v>286</v>
      </c>
    </row>
    <row r="268" spans="2:2">
      <c r="B268" s="823"/>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84" priority="21">
      <formula>AND(#REF!="Actuals",#REF!="Forecast")</formula>
    </cfRule>
  </conditionalFormatting>
  <conditionalFormatting sqref="C47">
    <cfRule type="expression" dxfId="83" priority="19">
      <formula>AND(#REF!="Actuals",#REF!="Forecast")</formula>
    </cfRule>
  </conditionalFormatting>
  <conditionalFormatting sqref="C50:J50">
    <cfRule type="expression" dxfId="82" priority="18">
      <formula>AND(#REF!="Actuals",#REF!="Forecast")</formula>
    </cfRule>
  </conditionalFormatting>
  <conditionalFormatting sqref="B14:D30">
    <cfRule type="cellIs" dxfId="81" priority="15" operator="equal">
      <formula>"Forecast"</formula>
    </cfRule>
  </conditionalFormatting>
  <conditionalFormatting sqref="B23:C30 E24:F27">
    <cfRule type="expression" dxfId="80" priority="112">
      <formula>$D13="Forecast"</formula>
    </cfRule>
  </conditionalFormatting>
  <conditionalFormatting sqref="K71">
    <cfRule type="expression" dxfId="79" priority="6">
      <formula>AND(#REF!="Actuals",#REF!="Forecast")</formula>
    </cfRule>
  </conditionalFormatting>
  <conditionalFormatting sqref="K72:T72">
    <cfRule type="expression" dxfId="78" priority="5">
      <formula>AND(#REF!="Actuals",#REF!="Forecast")</formula>
    </cfRule>
  </conditionalFormatting>
  <conditionalFormatting sqref="C62:L62">
    <cfRule type="expression" dxfId="77" priority="4">
      <formula>AND(#REF!="Actuals",#REF!="Forecast")</formula>
    </cfRule>
  </conditionalFormatting>
  <conditionalFormatting sqref="C118:L118">
    <cfRule type="expression" dxfId="76" priority="2">
      <formula>AND(#REF!="Actuals",#REF!="Forecast")</formula>
    </cfRule>
  </conditionalFormatting>
  <conditionalFormatting sqref="E23:F23">
    <cfRule type="expression" dxfId="75" priority="1">
      <formula>$D13="Forecast"</formula>
    </cfRule>
  </conditionalFormatting>
  <hyperlinks>
    <hyperlink ref="K39" r:id="rId1" display="August 2018 Publication" xr:uid="{5EB26A41-37AC-46DC-9F52-BE731EA0975C}"/>
    <hyperlink ref="K39:M39" r:id="rId2" display="November 2018 Publication" xr:uid="{608E58ED-2673-4916-8250-3EC0462D788D}"/>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
  <cols>
    <col min="1" max="1" width="8.41015625" customWidth="1"/>
    <col min="2" max="2" width="23.703125" customWidth="1"/>
    <col min="3" max="3" width="25.703125" customWidth="1"/>
    <col min="4" max="4" width="9.703125" customWidth="1"/>
  </cols>
  <sheetData>
    <row r="1" spans="1:14" s="32" customFormat="1" ht="20.65">
      <c r="A1" s="30" t="s">
        <v>81</v>
      </c>
      <c r="B1" s="30"/>
      <c r="C1" s="30"/>
      <c r="D1" s="30"/>
      <c r="E1" s="30"/>
      <c r="F1" s="30"/>
      <c r="G1" s="30"/>
      <c r="H1" s="30"/>
      <c r="I1" s="33" t="s">
        <v>82</v>
      </c>
      <c r="J1" s="34"/>
      <c r="K1" s="34"/>
      <c r="L1" s="34"/>
      <c r="M1" s="34"/>
    </row>
    <row r="2" spans="1:14" s="32" customFormat="1" ht="20.65">
      <c r="A2" s="30" t="str">
        <f>'RFPR cover'!C5</f>
        <v>Cadent-WM</v>
      </c>
      <c r="B2" s="30"/>
      <c r="C2" s="30"/>
      <c r="D2" s="30"/>
      <c r="E2" s="30"/>
      <c r="F2" s="30"/>
      <c r="G2" s="30"/>
      <c r="H2" s="30"/>
      <c r="I2" s="34"/>
      <c r="J2" s="34"/>
      <c r="K2" s="34"/>
      <c r="L2" s="34"/>
      <c r="M2" s="34"/>
      <c r="N2" s="384"/>
    </row>
    <row r="3" spans="1:14" s="32" customFormat="1" ht="20.65">
      <c r="A3" s="30">
        <f>'RFPR cover'!C7</f>
        <v>2019</v>
      </c>
      <c r="B3" s="30"/>
      <c r="C3" s="30"/>
      <c r="D3" s="30"/>
      <c r="E3" s="30"/>
      <c r="F3" s="30"/>
      <c r="G3" s="30"/>
      <c r="H3" s="30"/>
      <c r="I3" s="34"/>
      <c r="J3" s="34"/>
      <c r="K3" s="34"/>
      <c r="L3" s="34"/>
      <c r="M3" s="34"/>
      <c r="N3" s="384"/>
    </row>
    <row r="4" spans="1:14">
      <c r="A4" s="24"/>
      <c r="B4" s="24"/>
      <c r="C4" s="24"/>
      <c r="D4" s="24"/>
      <c r="E4" s="24"/>
      <c r="F4" s="24"/>
      <c r="G4" s="24"/>
      <c r="H4" s="24"/>
      <c r="I4" s="571"/>
      <c r="J4" s="571"/>
      <c r="K4" s="571"/>
      <c r="L4" s="571"/>
      <c r="M4" s="571"/>
      <c r="N4" s="43"/>
    </row>
    <row r="5" spans="1:14">
      <c r="A5" s="24"/>
      <c r="B5" s="24"/>
      <c r="C5" s="24"/>
      <c r="D5" s="24"/>
      <c r="E5" s="24"/>
      <c r="F5" s="24"/>
      <c r="G5" s="24"/>
      <c r="H5" s="24"/>
      <c r="I5" s="571"/>
      <c r="J5" s="571"/>
      <c r="K5" s="571"/>
      <c r="L5" s="571"/>
      <c r="M5" s="571"/>
      <c r="N5" s="43"/>
    </row>
    <row r="6" spans="1:14">
      <c r="A6" s="24"/>
      <c r="B6" s="25" t="s">
        <v>83</v>
      </c>
      <c r="C6" s="24"/>
      <c r="D6" s="24"/>
      <c r="E6" s="24"/>
      <c r="F6" s="24"/>
      <c r="G6" s="24"/>
      <c r="H6" s="24"/>
      <c r="I6" s="571"/>
      <c r="J6" s="571"/>
      <c r="K6" s="571"/>
      <c r="L6" s="571"/>
      <c r="M6" s="571"/>
      <c r="N6" s="43"/>
    </row>
    <row r="7" spans="1:14">
      <c r="A7" s="24"/>
      <c r="B7" s="24"/>
      <c r="C7" s="24"/>
      <c r="D7" s="24"/>
      <c r="E7" s="24"/>
      <c r="F7" s="24"/>
      <c r="G7" s="24"/>
      <c r="H7" s="24"/>
      <c r="I7" s="571"/>
      <c r="J7" s="571"/>
      <c r="K7" s="571"/>
      <c r="L7" s="571"/>
      <c r="M7" s="571"/>
      <c r="N7" s="43"/>
    </row>
    <row r="8" spans="1:14">
      <c r="A8" s="24"/>
      <c r="B8" s="48" t="s">
        <v>84</v>
      </c>
      <c r="C8" s="48" t="s">
        <v>85</v>
      </c>
      <c r="D8" s="963" t="s">
        <v>86</v>
      </c>
      <c r="E8" s="964"/>
      <c r="F8" s="964"/>
      <c r="G8" s="964"/>
      <c r="H8" s="964"/>
      <c r="I8" s="571"/>
      <c r="J8" s="571"/>
      <c r="K8" s="571"/>
      <c r="L8" s="571"/>
      <c r="M8" s="571"/>
      <c r="N8" s="43"/>
    </row>
    <row r="9" spans="1:14">
      <c r="A9" s="24"/>
      <c r="B9" s="26" t="s">
        <v>87</v>
      </c>
      <c r="C9" s="47"/>
      <c r="D9" s="961"/>
      <c r="E9" s="962"/>
      <c r="F9" s="962"/>
      <c r="G9" s="962"/>
      <c r="H9" s="962"/>
      <c r="I9" s="24"/>
      <c r="J9" s="24"/>
      <c r="K9" s="24"/>
      <c r="L9" s="24"/>
      <c r="M9" s="24"/>
    </row>
    <row r="10" spans="1:14">
      <c r="A10" s="24"/>
      <c r="B10" s="26" t="s">
        <v>88</v>
      </c>
      <c r="C10" s="47"/>
      <c r="D10" s="961"/>
      <c r="E10" s="962"/>
      <c r="F10" s="962"/>
      <c r="G10" s="962"/>
      <c r="H10" s="962"/>
      <c r="I10" s="24"/>
      <c r="J10" s="24"/>
      <c r="K10" s="24"/>
      <c r="L10" s="24"/>
      <c r="M10" s="24"/>
    </row>
    <row r="11" spans="1:14">
      <c r="A11" s="24"/>
      <c r="B11" s="26" t="s">
        <v>89</v>
      </c>
      <c r="C11" s="47"/>
      <c r="D11" s="961"/>
      <c r="E11" s="962"/>
      <c r="F11" s="962"/>
      <c r="G11" s="962"/>
      <c r="H11" s="962"/>
      <c r="I11" s="24"/>
      <c r="J11" s="24"/>
      <c r="K11" s="24"/>
      <c r="L11" s="24"/>
      <c r="M11" s="24"/>
    </row>
    <row r="12" spans="1:14">
      <c r="A12" s="24"/>
      <c r="B12" s="26" t="s">
        <v>90</v>
      </c>
      <c r="C12" s="47"/>
      <c r="D12" s="961"/>
      <c r="E12" s="962"/>
      <c r="F12" s="962"/>
      <c r="G12" s="962"/>
      <c r="H12" s="962"/>
      <c r="I12" s="24"/>
      <c r="J12" s="24"/>
      <c r="K12" s="24"/>
      <c r="L12" s="24"/>
      <c r="M12" s="24"/>
    </row>
    <row r="13" spans="1:14">
      <c r="A13" s="24"/>
      <c r="B13" s="26" t="s">
        <v>91</v>
      </c>
      <c r="C13" s="47"/>
      <c r="D13" s="961"/>
      <c r="E13" s="962"/>
      <c r="F13" s="962"/>
      <c r="G13" s="962"/>
      <c r="H13" s="962"/>
      <c r="I13" s="24"/>
      <c r="J13" s="24"/>
      <c r="K13" s="24"/>
      <c r="L13" s="24"/>
      <c r="M13" s="24"/>
    </row>
    <row r="14" spans="1:14">
      <c r="A14" s="24"/>
      <c r="B14" s="26" t="s">
        <v>92</v>
      </c>
      <c r="C14" s="47"/>
      <c r="D14" s="961"/>
      <c r="E14" s="962"/>
      <c r="F14" s="962"/>
      <c r="G14" s="962"/>
      <c r="H14" s="962"/>
      <c r="I14" s="24"/>
      <c r="J14" s="24"/>
      <c r="K14" s="24"/>
      <c r="L14" s="24"/>
      <c r="M14" s="24"/>
    </row>
    <row r="15" spans="1:14">
      <c r="A15" s="24"/>
      <c r="B15" s="26" t="s">
        <v>93</v>
      </c>
      <c r="C15" s="47"/>
      <c r="D15" s="961"/>
      <c r="E15" s="962"/>
      <c r="F15" s="962"/>
      <c r="G15" s="962"/>
      <c r="H15" s="962"/>
      <c r="I15" s="24"/>
      <c r="J15" s="24"/>
      <c r="K15" s="24"/>
      <c r="L15" s="24"/>
      <c r="M15" s="24"/>
    </row>
    <row r="16" spans="1:14">
      <c r="A16" s="24"/>
      <c r="B16" s="26" t="s">
        <v>94</v>
      </c>
      <c r="C16" s="47"/>
      <c r="D16" s="961"/>
      <c r="E16" s="962"/>
      <c r="F16" s="962"/>
      <c r="G16" s="962"/>
      <c r="H16" s="962"/>
      <c r="I16" s="24"/>
      <c r="J16" s="24"/>
      <c r="K16" s="24"/>
      <c r="L16" s="24"/>
      <c r="M16" s="24"/>
    </row>
    <row r="17" spans="1:13">
      <c r="A17" s="24"/>
      <c r="B17" s="26" t="s">
        <v>95</v>
      </c>
      <c r="C17" s="47"/>
      <c r="D17" s="961"/>
      <c r="E17" s="962"/>
      <c r="F17" s="962"/>
      <c r="G17" s="962"/>
      <c r="H17" s="962"/>
      <c r="I17" s="24"/>
      <c r="J17" s="24"/>
      <c r="K17" s="24"/>
      <c r="L17" s="24"/>
      <c r="M17" s="24"/>
    </row>
    <row r="18" spans="1:13">
      <c r="A18" s="24"/>
      <c r="B18" s="26" t="s">
        <v>96</v>
      </c>
      <c r="C18" s="47"/>
      <c r="D18" s="961"/>
      <c r="E18" s="962"/>
      <c r="F18" s="962"/>
      <c r="G18" s="962"/>
      <c r="H18" s="962"/>
      <c r="I18" s="24"/>
      <c r="J18" s="24"/>
      <c r="K18" s="24"/>
      <c r="L18" s="24"/>
      <c r="M18" s="24"/>
    </row>
    <row r="19" spans="1:13">
      <c r="A19" s="24"/>
      <c r="B19" s="24"/>
      <c r="C19" s="24"/>
      <c r="D19" s="24"/>
      <c r="E19" s="24"/>
      <c r="F19" s="24"/>
      <c r="G19" s="24"/>
      <c r="H19" s="24"/>
      <c r="I19" s="24"/>
      <c r="J19" s="24"/>
      <c r="K19" s="24"/>
      <c r="L19" s="24"/>
      <c r="M19" s="24"/>
    </row>
    <row r="20" spans="1:13">
      <c r="A20" s="24"/>
      <c r="B20" s="222"/>
      <c r="C20" s="24"/>
      <c r="D20" s="24"/>
      <c r="E20" s="24"/>
      <c r="F20" s="24"/>
      <c r="G20" s="24"/>
      <c r="H20" s="24"/>
      <c r="I20" s="24"/>
      <c r="J20" s="24"/>
      <c r="K20" s="24"/>
      <c r="L20" s="24"/>
    </row>
    <row r="21" spans="1:13">
      <c r="A21" s="24"/>
      <c r="B21" s="300" t="s">
        <v>260</v>
      </c>
      <c r="C21" s="24"/>
      <c r="D21" s="24"/>
      <c r="E21" s="24"/>
      <c r="F21" s="24"/>
      <c r="G21" s="24"/>
      <c r="H21" s="24"/>
      <c r="I21" s="24"/>
      <c r="J21" s="24"/>
      <c r="K21" s="24"/>
      <c r="L21" s="24"/>
    </row>
    <row r="22" spans="1:13">
      <c r="A22" s="24"/>
      <c r="B22" s="300" t="s">
        <v>117</v>
      </c>
      <c r="C22" s="24"/>
      <c r="D22" s="24"/>
      <c r="E22" s="24"/>
      <c r="F22" s="24"/>
      <c r="G22" s="24"/>
      <c r="H22" s="24"/>
      <c r="I22" s="24"/>
      <c r="J22" s="24"/>
      <c r="K22" s="24"/>
      <c r="L22" s="24"/>
    </row>
    <row r="23" spans="1:13">
      <c r="A23" s="24"/>
      <c r="B23" s="300" t="s">
        <v>261</v>
      </c>
      <c r="C23" s="24"/>
      <c r="D23" s="24"/>
      <c r="E23" s="24"/>
      <c r="F23" s="24"/>
      <c r="G23" s="24"/>
      <c r="H23" s="24"/>
      <c r="I23" s="24"/>
      <c r="J23" s="24"/>
      <c r="K23" s="24"/>
      <c r="L23" s="24"/>
    </row>
    <row r="24" spans="1:13">
      <c r="B24" s="300" t="s">
        <v>97</v>
      </c>
    </row>
    <row r="25" spans="1:13">
      <c r="B25" s="300" t="s">
        <v>259</v>
      </c>
    </row>
    <row r="26" spans="1:13">
      <c r="B26" s="300" t="s">
        <v>98</v>
      </c>
    </row>
    <row r="27" spans="1:13">
      <c r="B27" s="300" t="s">
        <v>262</v>
      </c>
    </row>
    <row r="28" spans="1:13">
      <c r="B28" s="300" t="s">
        <v>278</v>
      </c>
    </row>
    <row r="29" spans="1:13">
      <c r="B29" s="300" t="s">
        <v>235</v>
      </c>
    </row>
    <row r="30" spans="1:13">
      <c r="B30" s="300" t="s">
        <v>281</v>
      </c>
    </row>
    <row r="31" spans="1:13">
      <c r="B31" s="300" t="s">
        <v>99</v>
      </c>
    </row>
    <row r="32" spans="1:13">
      <c r="B32" s="300" t="s">
        <v>258</v>
      </c>
    </row>
    <row r="33" spans="2:2">
      <c r="B33" s="300" t="s">
        <v>263</v>
      </c>
    </row>
    <row r="34" spans="2:2">
      <c r="B34" s="300" t="s">
        <v>256</v>
      </c>
    </row>
    <row r="35" spans="2:2">
      <c r="B35" s="300" t="s">
        <v>264</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tr">
        <f>'RFPR cover'!C5</f>
        <v>Cadent-WM</v>
      </c>
      <c r="B2" s="30"/>
      <c r="C2" s="30"/>
      <c r="D2" s="30"/>
    </row>
    <row r="3" spans="1:4" s="32" customFormat="1" ht="20.65">
      <c r="A3" s="30">
        <f>'RFPR cover'!C7</f>
        <v>2019</v>
      </c>
      <c r="B3" s="30"/>
      <c r="C3" s="30"/>
      <c r="D3" s="30"/>
    </row>
    <row r="4" spans="1:4" s="32" customFormat="1" ht="20.65">
      <c r="A4" s="851"/>
      <c r="B4" s="851"/>
      <c r="C4" s="851"/>
      <c r="D4" s="851"/>
    </row>
    <row r="5" spans="1:4" ht="27.75">
      <c r="A5" s="848" t="s">
        <v>440</v>
      </c>
      <c r="B5" s="849" t="s">
        <v>441</v>
      </c>
      <c r="C5" s="850" t="s">
        <v>442</v>
      </c>
    </row>
    <row r="6" spans="1:4">
      <c r="A6" s="353"/>
      <c r="B6" s="859"/>
      <c r="C6" s="865"/>
    </row>
    <row r="7" spans="1:4">
      <c r="A7" s="353"/>
      <c r="B7" s="859"/>
      <c r="C7" s="865"/>
    </row>
    <row r="8" spans="1:4">
      <c r="A8" s="353"/>
      <c r="B8" s="857"/>
      <c r="C8" s="864"/>
    </row>
    <row r="9" spans="1:4">
      <c r="A9" s="353"/>
      <c r="B9" s="857"/>
      <c r="C9" s="864"/>
    </row>
    <row r="10" spans="1:4">
      <c r="A10" s="354"/>
      <c r="B10" s="857"/>
      <c r="C10" s="864"/>
    </row>
    <row r="11" spans="1:4">
      <c r="A11" s="354"/>
      <c r="B11" s="857"/>
      <c r="C11" s="864"/>
    </row>
    <row r="12" spans="1:4">
      <c r="A12" s="354"/>
      <c r="B12" s="857"/>
      <c r="C12" s="864"/>
    </row>
    <row r="13" spans="1:4">
      <c r="A13" s="354"/>
      <c r="B13" s="857"/>
      <c r="C13" s="864"/>
    </row>
    <row r="14" spans="1:4">
      <c r="A14" s="354"/>
      <c r="B14" s="857"/>
      <c r="C14" s="864"/>
    </row>
    <row r="15" spans="1:4">
      <c r="A15" s="354"/>
      <c r="B15" s="857"/>
      <c r="C15" s="864"/>
    </row>
    <row r="16" spans="1:4">
      <c r="A16" s="354"/>
      <c r="B16" s="857"/>
      <c r="C16" s="864"/>
    </row>
    <row r="17" spans="1:3">
      <c r="A17" s="354"/>
      <c r="B17" s="857"/>
      <c r="C17" s="301"/>
    </row>
    <row r="18" spans="1:3">
      <c r="A18" s="354"/>
      <c r="B18" s="857"/>
      <c r="C18" s="301"/>
    </row>
    <row r="19" spans="1:3">
      <c r="A19" s="354"/>
      <c r="B19" s="857"/>
      <c r="C19" s="301"/>
    </row>
    <row r="20" spans="1:3">
      <c r="A20" s="354"/>
      <c r="B20" s="857"/>
      <c r="C20" s="301"/>
    </row>
    <row r="21" spans="1:3">
      <c r="A21" s="354"/>
      <c r="B21" s="857"/>
      <c r="C21" s="301"/>
    </row>
    <row r="22" spans="1:3">
      <c r="A22" s="354"/>
      <c r="B22" s="857"/>
      <c r="C22" s="301"/>
    </row>
    <row r="23" spans="1:3">
      <c r="A23" s="354"/>
      <c r="B23" s="857"/>
      <c r="C23" s="301"/>
    </row>
    <row r="24" spans="1:3">
      <c r="A24" s="354"/>
      <c r="B24" s="857"/>
      <c r="C24" s="301"/>
    </row>
    <row r="25" spans="1:3">
      <c r="A25" s="354"/>
      <c r="B25" s="857"/>
      <c r="C25" s="301"/>
    </row>
    <row r="26" spans="1:3">
      <c r="A26" s="354"/>
      <c r="B26" s="857"/>
      <c r="C26" s="301"/>
    </row>
    <row r="27" spans="1:3">
      <c r="A27" s="354"/>
      <c r="B27" s="857"/>
      <c r="C27" s="301"/>
    </row>
    <row r="28" spans="1:3">
      <c r="A28" s="354"/>
      <c r="B28" s="857"/>
      <c r="C28" s="301"/>
    </row>
    <row r="29" spans="1:3">
      <c r="A29" s="354"/>
      <c r="B29" s="857"/>
      <c r="C29" s="301"/>
    </row>
    <row r="30" spans="1:3">
      <c r="A30" s="354"/>
      <c r="B30" s="857"/>
      <c r="C30" s="301"/>
    </row>
    <row r="31" spans="1:3">
      <c r="A31" s="354"/>
      <c r="B31" s="857"/>
      <c r="C31" s="878"/>
    </row>
    <row r="32" spans="1:3">
      <c r="A32" s="354"/>
      <c r="B32" s="857"/>
      <c r="C32" s="301"/>
    </row>
    <row r="33" spans="1:3">
      <c r="A33" s="354"/>
      <c r="B33" s="857"/>
      <c r="C33" s="301"/>
    </row>
    <row r="34" spans="1:3">
      <c r="A34" s="355"/>
      <c r="B34" s="857"/>
      <c r="C34" s="301"/>
    </row>
    <row r="35" spans="1:3">
      <c r="A35" s="355"/>
      <c r="B35" s="881"/>
      <c r="C35" s="301"/>
    </row>
    <row r="36" spans="1:3">
      <c r="A36" s="355"/>
      <c r="B36" s="881"/>
      <c r="C36" s="301"/>
    </row>
    <row r="37" spans="1:3">
      <c r="A37" s="355"/>
      <c r="B37" s="881"/>
      <c r="C37" s="301"/>
    </row>
    <row r="38" spans="1:3">
      <c r="A38" s="355"/>
      <c r="B38" s="881"/>
      <c r="C38" s="301"/>
    </row>
    <row r="39" spans="1:3">
      <c r="A39" s="354"/>
      <c r="B39" s="881"/>
      <c r="C39" s="301"/>
    </row>
    <row r="40" spans="1:3">
      <c r="A40" s="355"/>
      <c r="B40" s="881"/>
      <c r="C40" s="301"/>
    </row>
    <row r="41" spans="1:3">
      <c r="A41" s="355"/>
      <c r="B41" s="881"/>
      <c r="C41" s="301"/>
    </row>
    <row r="42" spans="1:3">
      <c r="A42" s="355"/>
      <c r="B42" s="881"/>
      <c r="C42" s="301"/>
    </row>
    <row r="43" spans="1:3">
      <c r="A43" s="355"/>
      <c r="B43" s="857"/>
      <c r="C43" s="301"/>
    </row>
    <row r="44" spans="1:3">
      <c r="A44" s="355"/>
      <c r="B44" s="857"/>
      <c r="C44" s="301"/>
    </row>
    <row r="45" spans="1:3">
      <c r="A45" s="355"/>
      <c r="B45" s="857"/>
      <c r="C45" s="301"/>
    </row>
    <row r="46" spans="1:3">
      <c r="A46" s="355"/>
      <c r="B46" s="857"/>
      <c r="C46" s="301"/>
    </row>
    <row r="47" spans="1:3">
      <c r="A47" s="355"/>
      <c r="B47" s="857"/>
      <c r="C47" s="301"/>
    </row>
    <row r="48" spans="1:3">
      <c r="A48" s="355"/>
      <c r="B48" s="857"/>
      <c r="C48" s="301"/>
    </row>
    <row r="49" spans="1:3">
      <c r="A49" s="355"/>
      <c r="B49" s="857"/>
      <c r="C49" s="301"/>
    </row>
    <row r="50" spans="1:3">
      <c r="A50" s="355"/>
      <c r="B50" s="857"/>
      <c r="C50" s="301"/>
    </row>
    <row r="51" spans="1:3">
      <c r="A51" s="355"/>
      <c r="B51" s="857"/>
      <c r="C51" s="301"/>
    </row>
    <row r="52" spans="1:3">
      <c r="A52" s="355"/>
      <c r="B52" s="857"/>
      <c r="C52" s="301"/>
    </row>
    <row r="53" spans="1:3">
      <c r="A53" s="355"/>
      <c r="B53" s="889"/>
      <c r="C53" s="890"/>
    </row>
    <row r="54" spans="1:3">
      <c r="A54" s="355"/>
      <c r="B54" s="857"/>
      <c r="C54" s="301"/>
    </row>
    <row r="55" spans="1:3">
      <c r="A55" s="355"/>
      <c r="B55" s="857"/>
      <c r="C55" s="301"/>
    </row>
    <row r="56" spans="1:3">
      <c r="A56" s="355"/>
      <c r="B56" s="857"/>
      <c r="C56" s="301"/>
    </row>
    <row r="57" spans="1:3">
      <c r="A57" s="355"/>
      <c r="B57" s="857"/>
      <c r="C57" s="301"/>
    </row>
    <row r="58" spans="1:3">
      <c r="A58" s="355"/>
      <c r="B58" s="857"/>
      <c r="C58" s="878"/>
    </row>
    <row r="59" spans="1:3">
      <c r="A59" s="356"/>
      <c r="B59" s="858"/>
      <c r="C59" s="302"/>
    </row>
    <row r="60" spans="1:3">
      <c r="A60" s="356"/>
      <c r="B60" s="858"/>
      <c r="C60" s="302"/>
    </row>
    <row r="61" spans="1:3">
      <c r="A61" s="356"/>
      <c r="B61" s="858"/>
      <c r="C61" s="302"/>
    </row>
    <row r="62" spans="1:3">
      <c r="A62" s="356"/>
      <c r="B62" s="858"/>
      <c r="C62" s="302"/>
    </row>
    <row r="63" spans="1:3">
      <c r="A63" s="356"/>
      <c r="B63" s="858"/>
      <c r="C63" s="302"/>
    </row>
    <row r="64" spans="1:3">
      <c r="A64" s="356"/>
      <c r="B64" s="858"/>
      <c r="C64" s="302"/>
    </row>
    <row r="65" spans="1:3">
      <c r="A65" s="356"/>
      <c r="B65" s="858"/>
      <c r="C65" s="302"/>
    </row>
    <row r="66" spans="1:3">
      <c r="A66" s="356"/>
      <c r="B66" s="858"/>
      <c r="C66" s="302"/>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tabSelected="1" zoomScale="70" zoomScaleNormal="70" workbookViewId="0">
      <pane ySplit="6" topLeftCell="A8" activePane="bottomLeft" state="frozen"/>
      <selection activeCell="B75" sqref="A1:XFD1048576"/>
      <selection pane="bottomLeft" activeCell="E25" sqref="E25"/>
    </sheetView>
  </sheetViews>
  <sheetFormatPr defaultRowHeight="12.4"/>
  <cols>
    <col min="1" max="1" width="8.41015625" customWidth="1"/>
    <col min="2" max="2" width="63.41015625" style="205" customWidth="1"/>
    <col min="3" max="3" width="13.41015625" style="43" customWidth="1"/>
    <col min="4" max="11" width="9.1171875" customWidth="1"/>
    <col min="12" max="12" width="3.5859375" customWidth="1"/>
    <col min="13" max="14" width="13.703125" customWidth="1"/>
    <col min="15" max="15" width="5.1171875" customWidth="1"/>
  </cols>
  <sheetData>
    <row r="1" spans="1:16" s="32" customFormat="1" ht="20.65">
      <c r="A1" s="381" t="s">
        <v>237</v>
      </c>
      <c r="B1" s="385"/>
      <c r="C1" s="268"/>
      <c r="D1" s="268"/>
      <c r="E1" s="268"/>
      <c r="F1" s="268"/>
      <c r="G1" s="268"/>
      <c r="H1" s="268"/>
      <c r="I1" s="269"/>
      <c r="J1" s="269"/>
      <c r="K1" s="270"/>
      <c r="L1" s="270"/>
      <c r="M1" s="270"/>
      <c r="N1" s="270"/>
      <c r="O1" s="386" t="s">
        <v>82</v>
      </c>
    </row>
    <row r="2" spans="1:16" s="32" customFormat="1" ht="20.65">
      <c r="A2" s="126" t="s">
        <v>53</v>
      </c>
      <c r="B2" s="204"/>
      <c r="C2" s="30"/>
      <c r="D2" s="30"/>
      <c r="E2" s="30"/>
      <c r="F2" s="30"/>
      <c r="G2" s="30"/>
      <c r="H2" s="30"/>
      <c r="I2" s="27"/>
      <c r="J2" s="27"/>
      <c r="K2" s="27"/>
      <c r="L2" s="27"/>
      <c r="M2" s="27"/>
      <c r="N2" s="27"/>
      <c r="O2" s="127"/>
    </row>
    <row r="3" spans="1:16" s="32" customFormat="1" ht="22.5">
      <c r="A3" s="272">
        <v>2019</v>
      </c>
      <c r="B3" s="916" t="s">
        <v>575</v>
      </c>
      <c r="C3" s="273"/>
      <c r="D3" s="273"/>
      <c r="E3" s="273"/>
      <c r="F3" s="273"/>
      <c r="G3" s="273"/>
      <c r="H3" s="273"/>
      <c r="I3" s="266"/>
      <c r="J3" s="266"/>
      <c r="K3" s="266"/>
      <c r="L3" s="266"/>
      <c r="M3" s="266"/>
      <c r="N3" s="266"/>
      <c r="O3" s="274"/>
    </row>
    <row r="4" spans="1:16" ht="12.75" customHeight="1"/>
    <row r="5" spans="1:16">
      <c r="D5" s="409" t="s">
        <v>576</v>
      </c>
      <c r="E5" s="410" t="s">
        <v>576</v>
      </c>
      <c r="F5" s="410" t="s">
        <v>576</v>
      </c>
      <c r="G5" s="410" t="s">
        <v>576</v>
      </c>
      <c r="H5" s="410" t="s">
        <v>576</v>
      </c>
      <c r="I5" s="410" t="s">
        <v>576</v>
      </c>
      <c r="J5" s="410" t="s">
        <v>577</v>
      </c>
      <c r="K5" s="411" t="s">
        <v>577</v>
      </c>
      <c r="L5" s="2"/>
      <c r="M5" s="2"/>
    </row>
    <row r="6" spans="1:16" ht="31.5" customHeight="1">
      <c r="C6" s="181"/>
      <c r="D6" s="119">
        <v>2014</v>
      </c>
      <c r="E6" s="120">
        <v>2015</v>
      </c>
      <c r="F6" s="120">
        <v>2016</v>
      </c>
      <c r="G6" s="120">
        <v>2017</v>
      </c>
      <c r="H6" s="120">
        <v>2018</v>
      </c>
      <c r="I6" s="120">
        <v>2019</v>
      </c>
      <c r="J6" s="120">
        <v>2020</v>
      </c>
      <c r="K6" s="203">
        <v>2021</v>
      </c>
      <c r="L6" s="50"/>
      <c r="M6" s="103" t="s">
        <v>578</v>
      </c>
      <c r="N6" s="202" t="s">
        <v>107</v>
      </c>
    </row>
    <row r="7" spans="1:16">
      <c r="C7" s="181"/>
      <c r="D7" s="181"/>
      <c r="E7" s="181"/>
      <c r="F7" s="181"/>
      <c r="G7" s="181"/>
      <c r="H7" s="181"/>
      <c r="I7" s="181"/>
      <c r="J7" s="181"/>
      <c r="K7" s="181"/>
      <c r="L7" s="181"/>
      <c r="M7" s="181"/>
      <c r="N7" s="181"/>
      <c r="O7" s="181"/>
    </row>
    <row r="8" spans="1:16">
      <c r="B8" s="554" t="s">
        <v>106</v>
      </c>
      <c r="C8" s="448"/>
      <c r="D8" s="448"/>
      <c r="E8" s="448"/>
      <c r="F8" s="448"/>
      <c r="G8" s="448"/>
      <c r="H8" s="448"/>
      <c r="I8" s="448"/>
      <c r="J8" s="448"/>
      <c r="K8" s="448"/>
      <c r="L8" s="555"/>
      <c r="M8" s="226"/>
      <c r="N8" s="226"/>
      <c r="O8" s="226"/>
    </row>
    <row r="9" spans="1:16">
      <c r="B9" s="206"/>
      <c r="D9" s="43"/>
      <c r="E9" s="43"/>
      <c r="F9" s="43"/>
      <c r="G9" s="43"/>
      <c r="H9" s="43"/>
      <c r="I9" s="43"/>
      <c r="J9" s="43"/>
      <c r="K9" s="43"/>
      <c r="L9" s="50"/>
    </row>
    <row r="10" spans="1:16">
      <c r="B10" s="261" t="s">
        <v>213</v>
      </c>
      <c r="C10" s="263" t="s">
        <v>7</v>
      </c>
      <c r="D10" s="530">
        <v>6.7000000000000004E-2</v>
      </c>
      <c r="E10" s="532">
        <v>6.7000000000000004E-2</v>
      </c>
      <c r="F10" s="532">
        <v>6.7000000000000004E-2</v>
      </c>
      <c r="G10" s="532">
        <v>6.7000000000000004E-2</v>
      </c>
      <c r="H10" s="532">
        <v>6.7000000000000004E-2</v>
      </c>
      <c r="I10" s="532">
        <v>6.7000000000000004E-2</v>
      </c>
      <c r="J10" s="532">
        <v>6.7000000000000004E-2</v>
      </c>
      <c r="K10" s="531">
        <v>6.7000000000000004E-2</v>
      </c>
      <c r="L10" s="970"/>
      <c r="M10" s="530">
        <v>6.7000000000000018E-2</v>
      </c>
      <c r="N10" s="531">
        <v>6.7000000000000018E-2</v>
      </c>
    </row>
    <row r="11" spans="1:16">
      <c r="B11" s="261" t="s">
        <v>100</v>
      </c>
      <c r="C11" s="263" t="s">
        <v>7</v>
      </c>
      <c r="D11" s="183">
        <v>1.9347264544085727E-2</v>
      </c>
      <c r="E11" s="184">
        <v>-1.1146131904862116E-3</v>
      </c>
      <c r="F11" s="184">
        <v>2.8331973941712101E-2</v>
      </c>
      <c r="G11" s="184">
        <v>3.2227315425536716E-2</v>
      </c>
      <c r="H11" s="184">
        <v>3.0443064877458126E-2</v>
      </c>
      <c r="I11" s="184">
        <v>2.9680634749989679E-2</v>
      </c>
      <c r="J11" s="184">
        <v>3.6198238201931202E-2</v>
      </c>
      <c r="K11" s="185">
        <v>3.7542143306209821E-2</v>
      </c>
      <c r="L11" s="970"/>
      <c r="M11" s="530">
        <v>2.3168286105644944E-2</v>
      </c>
      <c r="N11" s="531">
        <v>2.6651927985282261E-2</v>
      </c>
      <c r="P11" s="182"/>
    </row>
    <row r="12" spans="1:16">
      <c r="B12" s="261" t="s">
        <v>108</v>
      </c>
      <c r="C12" s="263" t="s">
        <v>7</v>
      </c>
      <c r="D12" s="183">
        <v>1.4092116601959893E-3</v>
      </c>
      <c r="E12" s="184">
        <v>1.4733703071686786E-3</v>
      </c>
      <c r="F12" s="184">
        <v>1.4436395129969854E-3</v>
      </c>
      <c r="G12" s="184">
        <v>1.416623198630122E-3</v>
      </c>
      <c r="H12" s="184">
        <v>1.4696255166601177E-3</v>
      </c>
      <c r="I12" s="184">
        <v>1.4641142853994598E-3</v>
      </c>
      <c r="J12" s="184">
        <v>1.44794864355142E-3</v>
      </c>
      <c r="K12" s="185">
        <v>1.4114954284755149E-3</v>
      </c>
      <c r="L12" s="970"/>
      <c r="M12" s="530">
        <v>1.4460613606743047E-3</v>
      </c>
      <c r="N12" s="531">
        <v>1.4418763113804433E-3</v>
      </c>
    </row>
    <row r="13" spans="1:16">
      <c r="B13" s="261" t="s">
        <v>221</v>
      </c>
      <c r="C13" s="263" t="s">
        <v>7</v>
      </c>
      <c r="D13" s="183">
        <v>1.642500999329409E-3</v>
      </c>
      <c r="E13" s="184">
        <v>1.3895007494095393E-3</v>
      </c>
      <c r="F13" s="184">
        <v>1.5822866155829709E-3</v>
      </c>
      <c r="G13" s="184">
        <v>1.4125116143721441E-3</v>
      </c>
      <c r="H13" s="184">
        <v>1.0519383941483575E-3</v>
      </c>
      <c r="I13" s="184">
        <v>2.19671101231866E-3</v>
      </c>
      <c r="J13" s="184">
        <v>3.3703144665746237E-3</v>
      </c>
      <c r="K13" s="185">
        <v>3.2197023620964271E-3</v>
      </c>
      <c r="L13" s="970"/>
      <c r="M13" s="530">
        <v>1.5465923317630604E-3</v>
      </c>
      <c r="N13" s="531">
        <v>1.9908333398779847E-3</v>
      </c>
    </row>
    <row r="14" spans="1:16">
      <c r="B14" s="261" t="s">
        <v>222</v>
      </c>
      <c r="C14" s="263" t="s">
        <v>7</v>
      </c>
      <c r="D14" s="183">
        <v>4.9571724580070185E-4</v>
      </c>
      <c r="E14" s="184">
        <v>3.9722692903956813E-4</v>
      </c>
      <c r="F14" s="184">
        <v>4.4735133453592025E-4</v>
      </c>
      <c r="G14" s="184">
        <v>3.5453188484757048E-4</v>
      </c>
      <c r="H14" s="184">
        <v>3.7215810682471014E-4</v>
      </c>
      <c r="I14" s="184">
        <v>5.8074642527961712E-4</v>
      </c>
      <c r="J14" s="184">
        <v>7.5520857885253919E-4</v>
      </c>
      <c r="K14" s="185">
        <v>7.328253747818259E-4</v>
      </c>
      <c r="L14" s="970"/>
      <c r="M14" s="530">
        <v>4.4154057309463477E-4</v>
      </c>
      <c r="N14" s="531">
        <v>5.1839762636786847E-4</v>
      </c>
    </row>
    <row r="15" spans="1:16">
      <c r="B15" s="261" t="s">
        <v>223</v>
      </c>
      <c r="C15" s="263" t="s">
        <v>7</v>
      </c>
      <c r="D15" s="183">
        <v>1.5646314180461959E-3</v>
      </c>
      <c r="E15" s="184">
        <v>1.8696917037853166E-3</v>
      </c>
      <c r="F15" s="184">
        <v>2.7413524097423662E-3</v>
      </c>
      <c r="G15" s="184">
        <v>2.1548475806955187E-3</v>
      </c>
      <c r="H15" s="184">
        <v>2.205428191009095E-3</v>
      </c>
      <c r="I15" s="184">
        <v>2.7127521488802507E-3</v>
      </c>
      <c r="J15" s="184">
        <v>5.2239394763200966E-3</v>
      </c>
      <c r="K15" s="185">
        <v>4.3417767123093082E-3</v>
      </c>
      <c r="L15" s="970"/>
      <c r="M15" s="530">
        <v>2.2071068797630917E-3</v>
      </c>
      <c r="N15" s="531">
        <v>2.8609742242590675E-3</v>
      </c>
    </row>
    <row r="16" spans="1:16">
      <c r="B16" s="261" t="s">
        <v>224</v>
      </c>
      <c r="C16" s="263" t="s">
        <v>7</v>
      </c>
      <c r="D16" s="183">
        <v>7.1439147154374127E-5</v>
      </c>
      <c r="E16" s="184">
        <v>7.25025310407776E-5</v>
      </c>
      <c r="F16" s="184">
        <v>4.6801634179315854E-5</v>
      </c>
      <c r="G16" s="184">
        <v>4.6440974780644721E-5</v>
      </c>
      <c r="H16" s="184">
        <v>4.6190112913086341E-5</v>
      </c>
      <c r="I16" s="184">
        <v>0</v>
      </c>
      <c r="J16" s="184">
        <v>0</v>
      </c>
      <c r="K16" s="185">
        <v>0</v>
      </c>
      <c r="L16" s="970"/>
      <c r="M16" s="530">
        <v>4.7194476054758984E-5</v>
      </c>
      <c r="N16" s="531">
        <v>3.5199610974784471E-5</v>
      </c>
    </row>
    <row r="17" spans="2:16">
      <c r="B17" s="261" t="s">
        <v>306</v>
      </c>
      <c r="C17" s="263" t="s">
        <v>7</v>
      </c>
      <c r="D17" s="183">
        <v>5.8176534682516563E-4</v>
      </c>
      <c r="E17" s="184">
        <v>2.4863114397985237E-3</v>
      </c>
      <c r="F17" s="184">
        <v>3.764077739607487E-3</v>
      </c>
      <c r="G17" s="184">
        <v>2.9012495506214849E-3</v>
      </c>
      <c r="H17" s="184">
        <v>2.8550178648764834E-3</v>
      </c>
      <c r="I17" s="184">
        <v>2.9453627430201762E-3</v>
      </c>
      <c r="J17" s="184">
        <v>3.3117592264473804E-3</v>
      </c>
      <c r="K17" s="185">
        <v>2.582197371246897E-3</v>
      </c>
      <c r="L17" s="970"/>
      <c r="M17" s="530">
        <v>2.5844490565450169E-3</v>
      </c>
      <c r="N17" s="531">
        <v>2.6759429058632427E-3</v>
      </c>
    </row>
    <row r="18" spans="2:16">
      <c r="B18" s="261" t="s">
        <v>489</v>
      </c>
      <c r="C18" s="263" t="s">
        <v>7</v>
      </c>
      <c r="D18" s="183">
        <v>-1.0856987307716566E-4</v>
      </c>
      <c r="E18" s="184">
        <v>-2.5981658610714031E-4</v>
      </c>
      <c r="F18" s="184">
        <v>-3.9422392548640905E-4</v>
      </c>
      <c r="G18" s="184">
        <v>-4.5839300618423669E-4</v>
      </c>
      <c r="H18" s="184">
        <v>-3.6729860122326833E-4</v>
      </c>
      <c r="I18" s="184">
        <v>-2.4132433401379989E-4</v>
      </c>
      <c r="J18" s="184">
        <v>-5.4691775963562768E-4</v>
      </c>
      <c r="K18" s="185">
        <v>-4.029053203016879E-4</v>
      </c>
      <c r="L18" s="970"/>
      <c r="M18" s="530">
        <v>-3.0444491987775021E-4</v>
      </c>
      <c r="N18" s="531">
        <v>-3.4764290945028223E-4</v>
      </c>
    </row>
    <row r="19" spans="2:16">
      <c r="B19" s="261" t="s">
        <v>34</v>
      </c>
      <c r="C19" s="263" t="s">
        <v>7</v>
      </c>
      <c r="D19" s="193">
        <v>-1.0399932395069912E-3</v>
      </c>
      <c r="E19" s="194">
        <v>-1.0898990223123799E-3</v>
      </c>
      <c r="F19" s="194">
        <v>-3.7934884099798181E-4</v>
      </c>
      <c r="G19" s="194">
        <v>-4.0791816117857548E-4</v>
      </c>
      <c r="H19" s="194">
        <v>-5.8150309541074986E-4</v>
      </c>
      <c r="I19" s="194">
        <v>-9.6803394955768116E-4</v>
      </c>
      <c r="J19" s="194">
        <v>-1.0694856843046603E-3</v>
      </c>
      <c r="K19" s="195">
        <v>-9.4708644087345773E-4</v>
      </c>
      <c r="L19" s="970"/>
      <c r="M19" s="530">
        <v>-7.4544332082220977E-4</v>
      </c>
      <c r="N19" s="531">
        <v>-8.1213859918500262E-4</v>
      </c>
    </row>
    <row r="20" spans="2:16">
      <c r="B20" s="262" t="s">
        <v>101</v>
      </c>
      <c r="C20" s="263" t="s">
        <v>7</v>
      </c>
      <c r="D20" s="196">
        <v>9.0963967248853403E-2</v>
      </c>
      <c r="E20" s="197">
        <v>7.2224274861336674E-2</v>
      </c>
      <c r="F20" s="197">
        <v>0.10458391042187279</v>
      </c>
      <c r="G20" s="197">
        <v>0.1066472090621214</v>
      </c>
      <c r="H20" s="197">
        <v>0.10449462136725596</v>
      </c>
      <c r="I20" s="197">
        <v>0.10537096308131637</v>
      </c>
      <c r="J20" s="197">
        <v>0.11569100514973699</v>
      </c>
      <c r="K20" s="198">
        <v>0.11548014879394466</v>
      </c>
      <c r="L20" s="971"/>
      <c r="M20" s="199">
        <v>9.739134254283989E-2</v>
      </c>
      <c r="N20" s="201">
        <v>0.10201537049537039</v>
      </c>
    </row>
    <row r="21" spans="2:16">
      <c r="B21" s="261" t="s">
        <v>428</v>
      </c>
      <c r="C21" s="263" t="s">
        <v>7</v>
      </c>
      <c r="D21" s="183">
        <v>2.6672704330828047E-2</v>
      </c>
      <c r="E21" s="184">
        <v>1.2340688842478621E-2</v>
      </c>
      <c r="F21" s="184">
        <v>7.1582446768553897E-3</v>
      </c>
      <c r="G21" s="184">
        <v>1.3004521834244052E-2</v>
      </c>
      <c r="H21" s="184">
        <v>3.7338279410777588E-2</v>
      </c>
      <c r="I21" s="184">
        <v>1.9975895458852713E-2</v>
      </c>
      <c r="J21" s="184">
        <v>3.25263738325647E-3</v>
      </c>
      <c r="K21" s="185">
        <v>-2.7659647886939991E-3</v>
      </c>
      <c r="L21" s="970"/>
      <c r="M21" s="530">
        <v>1.9465522956895815E-2</v>
      </c>
      <c r="N21" s="531">
        <v>1.4574716981261115E-2</v>
      </c>
    </row>
    <row r="22" spans="2:16">
      <c r="B22" s="261" t="s">
        <v>429</v>
      </c>
      <c r="C22" s="263" t="s">
        <v>7</v>
      </c>
      <c r="D22" s="183">
        <v>-2.2872453012703934E-3</v>
      </c>
      <c r="E22" s="184">
        <v>-6.1485251950607629E-3</v>
      </c>
      <c r="F22" s="184">
        <v>-7.29856244946438E-4</v>
      </c>
      <c r="G22" s="184">
        <v>4.0578501849977532E-3</v>
      </c>
      <c r="H22" s="184">
        <v>1.7527037220752234E-3</v>
      </c>
      <c r="I22" s="184">
        <v>2.0670140528575207E-3</v>
      </c>
      <c r="J22" s="184">
        <v>3.6266092133421519E-3</v>
      </c>
      <c r="K22" s="185">
        <v>2.0025129035927194E-3</v>
      </c>
      <c r="L22" s="970"/>
      <c r="M22" s="530">
        <v>-2.0960446711442042E-4</v>
      </c>
      <c r="N22" s="531">
        <v>5.5757417105419156E-4</v>
      </c>
    </row>
    <row r="23" spans="2:16">
      <c r="B23" s="262" t="s">
        <v>102</v>
      </c>
      <c r="C23" s="263" t="s">
        <v>7</v>
      </c>
      <c r="D23" s="199">
        <v>0.11534942627841106</v>
      </c>
      <c r="E23" s="200">
        <v>7.841643850875453E-2</v>
      </c>
      <c r="F23" s="200">
        <v>0.11101229885378174</v>
      </c>
      <c r="G23" s="200">
        <v>0.12370958108136321</v>
      </c>
      <c r="H23" s="200">
        <v>0.14358560450010877</v>
      </c>
      <c r="I23" s="200">
        <v>0.12741387259302661</v>
      </c>
      <c r="J23" s="200">
        <v>0.12257025174633561</v>
      </c>
      <c r="K23" s="201">
        <v>0.1147166969088434</v>
      </c>
      <c r="L23" s="971"/>
      <c r="M23" s="199">
        <v>0.11664726103262128</v>
      </c>
      <c r="N23" s="201">
        <v>0.1171476616476857</v>
      </c>
    </row>
    <row r="24" spans="2:16">
      <c r="D24" s="970"/>
      <c r="E24" s="970"/>
      <c r="F24" s="970"/>
      <c r="G24" s="970"/>
      <c r="H24" s="970"/>
      <c r="I24" s="970"/>
      <c r="J24" s="970"/>
      <c r="K24" s="970"/>
      <c r="L24" s="970"/>
      <c r="M24" s="970"/>
      <c r="N24" s="970"/>
    </row>
    <row r="25" spans="2:16">
      <c r="D25" s="970"/>
      <c r="E25" s="970"/>
      <c r="F25" s="970"/>
      <c r="G25" s="970"/>
      <c r="H25" s="970"/>
      <c r="I25" s="970"/>
      <c r="J25" s="970"/>
      <c r="K25" s="970"/>
      <c r="L25" s="970"/>
      <c r="M25" s="970"/>
      <c r="N25" s="970"/>
    </row>
    <row r="26" spans="2:16" s="32" customFormat="1">
      <c r="B26" s="494"/>
      <c r="C26" s="384"/>
      <c r="D26" s="972"/>
      <c r="E26" s="972"/>
      <c r="F26" s="972"/>
      <c r="G26" s="972"/>
      <c r="H26" s="972"/>
      <c r="I26" s="972"/>
      <c r="J26" s="972"/>
      <c r="K26" s="972"/>
      <c r="L26" s="972"/>
      <c r="M26" s="972"/>
      <c r="N26" s="972"/>
    </row>
    <row r="27" spans="2:16">
      <c r="B27" s="554" t="s">
        <v>214</v>
      </c>
      <c r="C27" s="448"/>
      <c r="D27" s="973"/>
      <c r="E27" s="973"/>
      <c r="F27" s="973"/>
      <c r="G27" s="973"/>
      <c r="H27" s="973"/>
      <c r="I27" s="973"/>
      <c r="J27" s="973"/>
      <c r="K27" s="973"/>
      <c r="L27" s="974"/>
      <c r="M27" s="973"/>
      <c r="N27" s="973"/>
      <c r="O27" s="226"/>
    </row>
    <row r="28" spans="2:16">
      <c r="B28" s="206"/>
      <c r="D28" s="970"/>
      <c r="E28" s="970"/>
      <c r="F28" s="970"/>
      <c r="G28" s="970"/>
      <c r="H28" s="970"/>
      <c r="I28" s="970"/>
      <c r="J28" s="970"/>
      <c r="K28" s="970"/>
      <c r="L28" s="975"/>
      <c r="M28" s="970"/>
      <c r="N28" s="970"/>
    </row>
    <row r="29" spans="2:16">
      <c r="B29" s="261" t="s">
        <v>213</v>
      </c>
      <c r="C29" s="263" t="s">
        <v>7</v>
      </c>
      <c r="D29" s="183">
        <v>5.0377851390936104E-2</v>
      </c>
      <c r="E29" s="184">
        <v>5.5191610361946614E-2</v>
      </c>
      <c r="F29" s="184">
        <v>5.34628443449865E-2</v>
      </c>
      <c r="G29" s="184">
        <v>5.6952124798493965E-2</v>
      </c>
      <c r="H29" s="184">
        <v>6.2591325928479699E-2</v>
      </c>
      <c r="I29" s="184">
        <v>6.3364866762134237E-2</v>
      </c>
      <c r="J29" s="184">
        <v>6.4668425063371449E-2</v>
      </c>
      <c r="K29" s="185">
        <v>6.5302479581653264E-2</v>
      </c>
      <c r="L29" s="970"/>
      <c r="M29" s="530">
        <v>5.6614141050965315E-2</v>
      </c>
      <c r="N29" s="531">
        <v>5.8530576854028807E-2</v>
      </c>
      <c r="P29" s="340"/>
    </row>
    <row r="30" spans="2:16">
      <c r="B30" s="261" t="s">
        <v>100</v>
      </c>
      <c r="C30" s="263" t="s">
        <v>7</v>
      </c>
      <c r="D30" s="183">
        <v>1.4547367433180266E-2</v>
      </c>
      <c r="E30" s="184">
        <v>-9.1816861065076359E-4</v>
      </c>
      <c r="F30" s="184">
        <v>2.2607580788536828E-2</v>
      </c>
      <c r="G30" s="184">
        <v>2.7394240149785021E-2</v>
      </c>
      <c r="H30" s="184">
        <v>2.8439877552340811E-2</v>
      </c>
      <c r="I30" s="184">
        <v>2.8070290542517421E-2</v>
      </c>
      <c r="J30" s="184">
        <v>3.4938553053547129E-2</v>
      </c>
      <c r="K30" s="185">
        <v>3.6590970846347277E-2</v>
      </c>
      <c r="L30" s="970"/>
      <c r="M30" s="530">
        <v>1.9576904738717947E-2</v>
      </c>
      <c r="N30" s="531">
        <v>2.3282876406725436E-2</v>
      </c>
    </row>
    <row r="31" spans="2:16">
      <c r="B31" s="261" t="s">
        <v>108</v>
      </c>
      <c r="C31" s="263" t="s">
        <v>7</v>
      </c>
      <c r="D31" s="183">
        <v>1.0595978447123565E-3</v>
      </c>
      <c r="E31" s="184">
        <v>1.2136967151061984E-3</v>
      </c>
      <c r="F31" s="184">
        <v>1.1519563369198499E-3</v>
      </c>
      <c r="G31" s="184">
        <v>1.204174644788424E-3</v>
      </c>
      <c r="H31" s="184">
        <v>1.3729225329266238E-3</v>
      </c>
      <c r="I31" s="184">
        <v>1.3846777107294646E-3</v>
      </c>
      <c r="J31" s="184">
        <v>1.3975605724047065E-3</v>
      </c>
      <c r="K31" s="185">
        <v>1.3757336029495406E-3</v>
      </c>
      <c r="L31" s="970"/>
      <c r="M31" s="530">
        <v>1.2219033110681477E-3</v>
      </c>
      <c r="N31" s="531">
        <v>1.2596097351829341E-3</v>
      </c>
    </row>
    <row r="32" spans="2:16">
      <c r="B32" s="261" t="s">
        <v>221</v>
      </c>
      <c r="C32" s="263" t="s">
        <v>7</v>
      </c>
      <c r="D32" s="183">
        <v>1.2350100187116567E-3</v>
      </c>
      <c r="E32" s="184">
        <v>1.1446087158066285E-3</v>
      </c>
      <c r="F32" s="184">
        <v>1.2625901945980279E-3</v>
      </c>
      <c r="G32" s="184">
        <v>1.2006796677767838E-3</v>
      </c>
      <c r="H32" s="184">
        <v>9.8271968484808011E-4</v>
      </c>
      <c r="I32" s="184">
        <v>2.0775268747833565E-3</v>
      </c>
      <c r="J32" s="184">
        <v>3.2530287839056381E-3</v>
      </c>
      <c r="K32" s="185">
        <v>3.1381275785045178E-3</v>
      </c>
      <c r="L32" s="970"/>
      <c r="M32" s="530">
        <v>1.3068506928175408E-3</v>
      </c>
      <c r="N32" s="531">
        <v>1.7391734896013615E-3</v>
      </c>
    </row>
    <row r="33" spans="2:15">
      <c r="B33" s="261" t="s">
        <v>222</v>
      </c>
      <c r="C33" s="263" t="s">
        <v>7</v>
      </c>
      <c r="D33" s="183">
        <v>3.7273387672943128E-4</v>
      </c>
      <c r="E33" s="184">
        <v>3.2721781929588741E-4</v>
      </c>
      <c r="F33" s="184">
        <v>3.5696529501217739E-4</v>
      </c>
      <c r="G33" s="184">
        <v>3.0136334553558395E-4</v>
      </c>
      <c r="H33" s="184">
        <v>3.4766969195808051E-4</v>
      </c>
      <c r="I33" s="184">
        <v>5.4923760985714444E-4</v>
      </c>
      <c r="J33" s="184">
        <v>7.2892760281702501E-4</v>
      </c>
      <c r="K33" s="185">
        <v>7.1425841900906839E-4</v>
      </c>
      <c r="L33" s="970"/>
      <c r="M33" s="530">
        <v>3.7309612365527922E-4</v>
      </c>
      <c r="N33" s="531">
        <v>4.5286734494135269E-4</v>
      </c>
    </row>
    <row r="34" spans="2:15">
      <c r="B34" s="261" t="s">
        <v>223</v>
      </c>
      <c r="C34" s="263" t="s">
        <v>7</v>
      </c>
      <c r="D34" s="183">
        <v>1.1764592397003114E-3</v>
      </c>
      <c r="E34" s="184">
        <v>1.540168597198258E-3</v>
      </c>
      <c r="F34" s="184">
        <v>2.1874701071165638E-3</v>
      </c>
      <c r="G34" s="184">
        <v>1.8316887811567757E-3</v>
      </c>
      <c r="H34" s="184">
        <v>2.0603085778404125E-3</v>
      </c>
      <c r="I34" s="184">
        <v>2.5655698279476178E-3</v>
      </c>
      <c r="J34" s="184">
        <v>5.0421483367163291E-3</v>
      </c>
      <c r="K34" s="185">
        <v>4.2317729119951668E-3</v>
      </c>
      <c r="L34" s="970"/>
      <c r="M34" s="530">
        <v>1.8649770179919938E-3</v>
      </c>
      <c r="N34" s="531">
        <v>2.4993204732894144E-3</v>
      </c>
    </row>
    <row r="35" spans="2:15">
      <c r="B35" s="261" t="s">
        <v>224</v>
      </c>
      <c r="C35" s="263" t="s">
        <v>7</v>
      </c>
      <c r="D35" s="183">
        <v>5.3715682669227988E-5</v>
      </c>
      <c r="E35" s="184">
        <v>5.9724349902351287E-5</v>
      </c>
      <c r="F35" s="184">
        <v>3.7345499749548705E-5</v>
      </c>
      <c r="G35" s="184">
        <v>3.9476301365238638E-5</v>
      </c>
      <c r="H35" s="184">
        <v>4.3150752418153219E-5</v>
      </c>
      <c r="I35" s="184">
        <v>0</v>
      </c>
      <c r="J35" s="184">
        <v>0</v>
      </c>
      <c r="K35" s="185">
        <v>0</v>
      </c>
      <c r="L35" s="970"/>
      <c r="M35" s="530">
        <v>3.9878727226724322E-5</v>
      </c>
      <c r="N35" s="531">
        <v>3.0750052767037879E-5</v>
      </c>
    </row>
    <row r="36" spans="2:15">
      <c r="B36" s="261" t="s">
        <v>306</v>
      </c>
      <c r="C36" s="263" t="s">
        <v>7</v>
      </c>
      <c r="D36" s="183">
        <v>4.3743415204111331E-4</v>
      </c>
      <c r="E36" s="184">
        <v>2.0481124212509043E-3</v>
      </c>
      <c r="F36" s="184">
        <v>3.0035567506725923E-3</v>
      </c>
      <c r="G36" s="184">
        <v>2.4661541265458106E-3</v>
      </c>
      <c r="H36" s="184">
        <v>2.6671545330166592E-3</v>
      </c>
      <c r="I36" s="184">
        <v>2.7855599668302638E-3</v>
      </c>
      <c r="J36" s="184">
        <v>3.1965112442304687E-3</v>
      </c>
      <c r="K36" s="185">
        <v>2.5167744942037194E-3</v>
      </c>
      <c r="L36" s="970"/>
      <c r="M36" s="530">
        <v>2.1838263197951312E-3</v>
      </c>
      <c r="N36" s="531">
        <v>2.3376788344570396E-3</v>
      </c>
    </row>
    <row r="37" spans="2:15">
      <c r="B37" s="261" t="s">
        <v>489</v>
      </c>
      <c r="C37" s="263" t="s">
        <v>7</v>
      </c>
      <c r="D37" s="183">
        <v>-8.1634581065884263E-5</v>
      </c>
      <c r="E37" s="184">
        <v>-2.140253102387528E-4</v>
      </c>
      <c r="F37" s="184">
        <v>-3.1457212485596183E-4</v>
      </c>
      <c r="G37" s="184">
        <v>-3.8964859246211141E-4</v>
      </c>
      <c r="H37" s="184">
        <v>-3.4312994719761609E-4</v>
      </c>
      <c r="I37" s="184">
        <v>-2.2823110852604787E-4</v>
      </c>
      <c r="J37" s="184">
        <v>-5.2788522619139685E-4</v>
      </c>
      <c r="K37" s="185">
        <v>-3.926972604826931E-4</v>
      </c>
      <c r="L37" s="970"/>
      <c r="M37" s="530">
        <v>-2.5725205427177286E-4</v>
      </c>
      <c r="N37" s="531">
        <v>-3.0369761237817786E-4</v>
      </c>
    </row>
    <row r="38" spans="2:15">
      <c r="B38" s="261" t="s">
        <v>34</v>
      </c>
      <c r="C38" s="263" t="s">
        <v>7</v>
      </c>
      <c r="D38" s="193">
        <v>-7.8197947563375246E-4</v>
      </c>
      <c r="E38" s="194">
        <v>-8.978101816915138E-4</v>
      </c>
      <c r="F38" s="194">
        <v>-3.0270250804068853E-4</v>
      </c>
      <c r="G38" s="194">
        <v>-3.467433734778269E-4</v>
      </c>
      <c r="H38" s="194">
        <v>-5.4323954885483684E-4</v>
      </c>
      <c r="I38" s="194">
        <v>-9.1551257067082131E-4</v>
      </c>
      <c r="J38" s="194">
        <v>-1.0322679825642456E-3</v>
      </c>
      <c r="K38" s="195">
        <v>-9.2309093980894963E-4</v>
      </c>
      <c r="L38" s="970"/>
      <c r="M38" s="530">
        <v>-6.2989004941087408E-4</v>
      </c>
      <c r="N38" s="531">
        <v>-7.0947672680180722E-4</v>
      </c>
    </row>
    <row r="39" spans="2:15">
      <c r="B39" s="262" t="s">
        <v>101</v>
      </c>
      <c r="C39" s="263" t="s">
        <v>7</v>
      </c>
      <c r="D39" s="196">
        <v>6.8396555581980795E-2</v>
      </c>
      <c r="E39" s="197">
        <v>5.9495134877925814E-2</v>
      </c>
      <c r="F39" s="197">
        <v>8.3453034684695448E-2</v>
      </c>
      <c r="G39" s="197">
        <v>9.0653509849507666E-2</v>
      </c>
      <c r="H39" s="197">
        <v>9.7618759757776064E-2</v>
      </c>
      <c r="I39" s="197">
        <v>9.9653985615602625E-2</v>
      </c>
      <c r="J39" s="197">
        <v>0.11166500144823711</v>
      </c>
      <c r="K39" s="198">
        <v>0.11255432923437092</v>
      </c>
      <c r="L39" s="971"/>
      <c r="M39" s="199">
        <v>8.2294435878555464E-2</v>
      </c>
      <c r="N39" s="201">
        <v>8.9119678851813391E-2</v>
      </c>
    </row>
    <row r="40" spans="2:15">
      <c r="B40" s="261" t="s">
        <v>447</v>
      </c>
      <c r="C40" s="263" t="s">
        <v>7</v>
      </c>
      <c r="D40" s="183">
        <v>2.237850236178851E-2</v>
      </c>
      <c r="E40" s="184">
        <v>1.2681399329887783E-2</v>
      </c>
      <c r="F40" s="184">
        <v>8.5010743488258839E-3</v>
      </c>
      <c r="G40" s="184">
        <v>1.2763199605173465E-2</v>
      </c>
      <c r="H40" s="184">
        <v>3.4962229050100962E-2</v>
      </c>
      <c r="I40" s="184">
        <v>1.9299936707934614E-2</v>
      </c>
      <c r="J40" s="184">
        <v>3.5774364049412574E-3</v>
      </c>
      <c r="K40" s="185">
        <v>-2.4069576624499186E-3</v>
      </c>
      <c r="L40" s="970"/>
      <c r="M40" s="530">
        <v>1.8157883969205882E-2</v>
      </c>
      <c r="N40" s="531">
        <v>1.4133883710269399E-2</v>
      </c>
    </row>
    <row r="41" spans="2:15">
      <c r="B41" s="261" t="s">
        <v>448</v>
      </c>
      <c r="C41" s="263" t="s">
        <v>7</v>
      </c>
      <c r="D41" s="183">
        <v>-1.7197985654032351E-3</v>
      </c>
      <c r="E41" s="184">
        <v>-5.0648806994985866E-3</v>
      </c>
      <c r="F41" s="184">
        <v>-5.8239090772817378E-4</v>
      </c>
      <c r="G41" s="184">
        <v>3.3226436969211173E-3</v>
      </c>
      <c r="H41" s="184">
        <v>1.5024013982774152E-3</v>
      </c>
      <c r="I41" s="184">
        <v>1.8276373797117675E-3</v>
      </c>
      <c r="J41" s="184">
        <v>3.4206503161288994E-3</v>
      </c>
      <c r="K41" s="185">
        <v>1.9044598431070593E-3</v>
      </c>
      <c r="L41" s="970"/>
      <c r="M41" s="530">
        <v>-2.3751788836771906E-4</v>
      </c>
      <c r="N41" s="531">
        <v>4.2597786797362778E-4</v>
      </c>
    </row>
    <row r="42" spans="2:15">
      <c r="B42" s="262" t="s">
        <v>102</v>
      </c>
      <c r="C42" s="263" t="s">
        <v>7</v>
      </c>
      <c r="D42" s="199">
        <v>8.9055259378366072E-2</v>
      </c>
      <c r="E42" s="200">
        <v>6.7111653508315008E-2</v>
      </c>
      <c r="F42" s="200">
        <v>9.1371718125793158E-2</v>
      </c>
      <c r="G42" s="200">
        <v>0.10673935315160225</v>
      </c>
      <c r="H42" s="200">
        <v>0.13408339020615445</v>
      </c>
      <c r="I42" s="200">
        <v>0.12078155970324901</v>
      </c>
      <c r="J42" s="200">
        <v>0.11866308816930726</v>
      </c>
      <c r="K42" s="201">
        <v>0.11205183141502806</v>
      </c>
      <c r="L42" s="971"/>
      <c r="M42" s="199">
        <v>0.10021480195939363</v>
      </c>
      <c r="N42" s="201">
        <v>0.10367954043005642</v>
      </c>
    </row>
    <row r="43" spans="2:15" s="32" customFormat="1">
      <c r="B43" s="495"/>
      <c r="C43" s="496"/>
      <c r="D43" s="497"/>
      <c r="E43" s="497"/>
      <c r="F43" s="497"/>
      <c r="G43" s="497"/>
      <c r="H43" s="497"/>
      <c r="I43" s="497"/>
      <c r="J43" s="497"/>
      <c r="K43" s="497"/>
      <c r="L43" s="498"/>
      <c r="M43" s="497"/>
      <c r="N43" s="497"/>
    </row>
    <row r="44" spans="2:15" s="32" customFormat="1">
      <c r="B44" s="495"/>
      <c r="C44" s="496"/>
      <c r="D44" s="497"/>
      <c r="E44" s="497"/>
      <c r="F44" s="497"/>
      <c r="G44" s="497"/>
      <c r="H44" s="497"/>
      <c r="I44" s="497"/>
      <c r="J44" s="497"/>
      <c r="K44" s="497"/>
      <c r="L44" s="498"/>
      <c r="M44" s="497"/>
      <c r="N44" s="497"/>
    </row>
    <row r="45" spans="2:15" s="32" customFormat="1">
      <c r="B45" s="548" t="s">
        <v>383</v>
      </c>
      <c r="C45" s="549"/>
      <c r="D45" s="550"/>
      <c r="E45" s="550"/>
      <c r="F45" s="550"/>
      <c r="G45" s="550"/>
      <c r="H45" s="550"/>
      <c r="I45" s="550"/>
      <c r="J45" s="550"/>
      <c r="K45" s="550"/>
      <c r="L45" s="551"/>
      <c r="M45" s="550"/>
      <c r="N45" s="550"/>
      <c r="O45" s="226"/>
    </row>
    <row r="46" spans="2:15" s="32" customFormat="1">
      <c r="B46" s="553" t="s">
        <v>579</v>
      </c>
      <c r="C46" s="552"/>
      <c r="D46" s="552"/>
      <c r="E46" s="552"/>
      <c r="F46" s="552"/>
      <c r="G46" s="552"/>
      <c r="H46" s="552"/>
      <c r="I46" s="552"/>
      <c r="J46" s="552"/>
      <c r="K46" s="552"/>
      <c r="L46" s="552"/>
      <c r="M46" s="552"/>
      <c r="N46" s="552"/>
      <c r="O46" s="552"/>
    </row>
    <row r="48" spans="2:15">
      <c r="B48" s="256" t="s">
        <v>226</v>
      </c>
      <c r="C48" s="360" t="s">
        <v>182</v>
      </c>
      <c r="D48" s="186">
        <v>30.138459596613341</v>
      </c>
      <c r="E48" s="187">
        <v>29.696423272694723</v>
      </c>
      <c r="F48" s="187">
        <v>29.56923115427109</v>
      </c>
      <c r="G48" s="187">
        <v>29.798865032061954</v>
      </c>
      <c r="H48" s="187">
        <v>29.960704838496916</v>
      </c>
      <c r="I48" s="187">
        <v>30.047898172824052</v>
      </c>
      <c r="J48" s="187">
        <v>30.321952664512501</v>
      </c>
      <c r="K48" s="188">
        <v>30.74743668759956</v>
      </c>
      <c r="M48" s="97">
        <v>179.21158206696208</v>
      </c>
      <c r="N48" s="97">
        <v>240.28097141907415</v>
      </c>
    </row>
    <row r="49" spans="2:14">
      <c r="B49" s="256" t="s">
        <v>100</v>
      </c>
      <c r="C49" s="360" t="s">
        <v>182</v>
      </c>
      <c r="D49" s="260">
        <v>8.7029365786107089</v>
      </c>
      <c r="E49" s="260">
        <v>-0.49403022522398876</v>
      </c>
      <c r="F49" s="260">
        <v>12.503801291630896</v>
      </c>
      <c r="G49" s="260">
        <v>14.333394368824727</v>
      </c>
      <c r="H49" s="260">
        <v>13.613368375712465</v>
      </c>
      <c r="I49" s="260">
        <v>13.311055084663774</v>
      </c>
      <c r="J49" s="260">
        <v>16.382108437279193</v>
      </c>
      <c r="K49" s="260">
        <v>17.228726483947405</v>
      </c>
      <c r="M49" s="97">
        <v>61.97052547421859</v>
      </c>
      <c r="N49" s="97">
        <v>95.581360395445188</v>
      </c>
    </row>
    <row r="50" spans="2:14">
      <c r="B50" s="258" t="s">
        <v>108</v>
      </c>
      <c r="C50" s="360" t="s">
        <v>182</v>
      </c>
      <c r="D50" s="251">
        <v>0.63390251767004813</v>
      </c>
      <c r="E50" s="189">
        <v>0.65304221312091515</v>
      </c>
      <c r="F50" s="189">
        <v>0.63712403676488361</v>
      </c>
      <c r="G50" s="189">
        <v>0.63005617160099847</v>
      </c>
      <c r="H50" s="189">
        <v>0.65717934817578083</v>
      </c>
      <c r="I50" s="189">
        <v>0.65662025315014949</v>
      </c>
      <c r="J50" s="189">
        <v>0.65529298851360052</v>
      </c>
      <c r="K50" s="190">
        <v>0.64775919883413591</v>
      </c>
      <c r="M50" s="97">
        <v>3.8679245404827758</v>
      </c>
      <c r="N50" s="97">
        <v>5.1709767278305119</v>
      </c>
    </row>
    <row r="51" spans="2:14">
      <c r="B51" s="259" t="s">
        <v>221</v>
      </c>
      <c r="C51" s="360" t="s">
        <v>182</v>
      </c>
      <c r="D51" s="251">
        <v>0.73884253739830485</v>
      </c>
      <c r="E51" s="189">
        <v>0.61586869242077913</v>
      </c>
      <c r="F51" s="189">
        <v>0.69831341326092755</v>
      </c>
      <c r="G51" s="189">
        <v>0.62822750675963368</v>
      </c>
      <c r="H51" s="189">
        <v>0.4704002348561398</v>
      </c>
      <c r="I51" s="189">
        <v>0.98517237034734828</v>
      </c>
      <c r="J51" s="189">
        <v>1.5252912794029467</v>
      </c>
      <c r="K51" s="190">
        <v>1.4775760377832037</v>
      </c>
      <c r="M51" s="97">
        <v>4.1368247550431327</v>
      </c>
      <c r="N51" s="97">
        <v>7.1396920722292823</v>
      </c>
    </row>
    <row r="52" spans="2:14">
      <c r="B52" s="259" t="s">
        <v>222</v>
      </c>
      <c r="C52" s="360" t="s">
        <v>182</v>
      </c>
      <c r="D52" s="251">
        <v>0.22298737587923723</v>
      </c>
      <c r="E52" s="189">
        <v>0.17606297044883112</v>
      </c>
      <c r="F52" s="189">
        <v>0.19743037340394448</v>
      </c>
      <c r="G52" s="189">
        <v>0.1576813102408251</v>
      </c>
      <c r="H52" s="189">
        <v>0.16641968943028276</v>
      </c>
      <c r="I52" s="189">
        <v>0.26045088732885829</v>
      </c>
      <c r="J52" s="189">
        <v>0.34178207134030519</v>
      </c>
      <c r="K52" s="190">
        <v>0.33630599722642701</v>
      </c>
      <c r="M52" s="97">
        <v>1.181032606731979</v>
      </c>
      <c r="N52" s="97">
        <v>1.8591206752987113</v>
      </c>
    </row>
    <row r="53" spans="2:14">
      <c r="B53" s="259" t="s">
        <v>223</v>
      </c>
      <c r="C53" s="360" t="s">
        <v>182</v>
      </c>
      <c r="D53" s="251">
        <v>0.70381463845338965</v>
      </c>
      <c r="E53" s="189">
        <v>0.82870382425454514</v>
      </c>
      <c r="F53" s="189">
        <v>1.2098460161043298</v>
      </c>
      <c r="G53" s="189">
        <v>0.95838824211658191</v>
      </c>
      <c r="H53" s="189">
        <v>0.98621168766154765</v>
      </c>
      <c r="I53" s="189">
        <v>1.2166044826516924</v>
      </c>
      <c r="J53" s="189">
        <v>2.3641797839291967</v>
      </c>
      <c r="K53" s="190">
        <v>1.9925149936332032</v>
      </c>
      <c r="M53" s="97">
        <v>5.9035688912420872</v>
      </c>
      <c r="N53" s="97">
        <v>10.260263668804487</v>
      </c>
    </row>
    <row r="54" spans="2:14">
      <c r="B54" s="259" t="s">
        <v>224</v>
      </c>
      <c r="C54" s="360" t="s">
        <v>182</v>
      </c>
      <c r="D54" s="251">
        <v>3.2135311195949541E-2</v>
      </c>
      <c r="E54" s="189">
        <v>3.2135311195949541E-2</v>
      </c>
      <c r="F54" s="189">
        <v>2.0655049842474998E-2</v>
      </c>
      <c r="G54" s="189">
        <v>2.0655049842474998E-2</v>
      </c>
      <c r="H54" s="189">
        <v>2.0655049842474998E-2</v>
      </c>
      <c r="I54" s="189">
        <v>0</v>
      </c>
      <c r="J54" s="189">
        <v>0</v>
      </c>
      <c r="K54" s="190">
        <v>0</v>
      </c>
      <c r="M54" s="97">
        <v>0.12623577191932409</v>
      </c>
      <c r="N54" s="97">
        <v>0.12623577191932409</v>
      </c>
    </row>
    <row r="55" spans="2:14">
      <c r="B55" s="259" t="s">
        <v>306</v>
      </c>
      <c r="C55" s="360" t="s">
        <v>182</v>
      </c>
      <c r="D55" s="251">
        <v>0.26169419999999999</v>
      </c>
      <c r="E55" s="189">
        <v>1.1020083119999999</v>
      </c>
      <c r="F55" s="189">
        <v>1.6612072353</v>
      </c>
      <c r="G55" s="189">
        <v>1.2903573699000002</v>
      </c>
      <c r="H55" s="189">
        <v>1.2766917545999998</v>
      </c>
      <c r="I55" s="189">
        <v>1.3209247728999998</v>
      </c>
      <c r="J55" s="189">
        <v>1.4987911417999999</v>
      </c>
      <c r="K55" s="190">
        <v>1.1850141818999997</v>
      </c>
      <c r="M55" s="97">
        <v>6.9128836446999991</v>
      </c>
      <c r="N55" s="97">
        <v>9.5966889683999987</v>
      </c>
    </row>
    <row r="56" spans="2:14">
      <c r="B56" s="256" t="s">
        <v>489</v>
      </c>
      <c r="C56" s="360" t="s">
        <v>182</v>
      </c>
      <c r="D56" s="251">
        <v>-4.8837742285755152E-2</v>
      </c>
      <c r="E56" s="189">
        <v>-0.11515855692991303</v>
      </c>
      <c r="F56" s="189">
        <v>-0.17398355789928016</v>
      </c>
      <c r="G56" s="189">
        <v>-0.20387449735709268</v>
      </c>
      <c r="H56" s="189">
        <v>-0.16424664147527052</v>
      </c>
      <c r="I56" s="189">
        <v>-0.1082281942547946</v>
      </c>
      <c r="J56" s="189">
        <v>-0.24751663312018995</v>
      </c>
      <c r="K56" s="190">
        <v>-0.18490008697124133</v>
      </c>
      <c r="M56" s="97">
        <v>-0.81432919020210626</v>
      </c>
      <c r="N56" s="97">
        <v>-1.2467459102935377</v>
      </c>
    </row>
    <row r="57" spans="2:14">
      <c r="B57" s="256" t="s">
        <v>34</v>
      </c>
      <c r="C57" s="360" t="s">
        <v>182</v>
      </c>
      <c r="D57" s="252">
        <v>-0.46781782432287272</v>
      </c>
      <c r="E57" s="252">
        <v>-0.48307615956842659</v>
      </c>
      <c r="F57" s="252">
        <v>-0.16741870996379332</v>
      </c>
      <c r="G57" s="252">
        <v>-0.18142534670279498</v>
      </c>
      <c r="H57" s="252">
        <v>-0.26003347170557889</v>
      </c>
      <c r="I57" s="252">
        <v>-0.43414008274844618</v>
      </c>
      <c r="J57" s="252">
        <v>-0.48401334768447263</v>
      </c>
      <c r="K57" s="252">
        <v>-0.43463403549911411</v>
      </c>
      <c r="M57" s="97">
        <v>-1.9939115950119128</v>
      </c>
      <c r="N57" s="97">
        <v>-2.9125589781954999</v>
      </c>
    </row>
    <row r="58" spans="2:14">
      <c r="B58" s="257" t="s">
        <v>101</v>
      </c>
      <c r="C58" s="360" t="s">
        <v>182</v>
      </c>
      <c r="D58" s="253">
        <v>40.918117189212353</v>
      </c>
      <c r="E58" s="151">
        <v>32.011979654413423</v>
      </c>
      <c r="F58" s="151">
        <v>46.156206302715475</v>
      </c>
      <c r="G58" s="151">
        <v>47.432325207287313</v>
      </c>
      <c r="H58" s="151">
        <v>46.727350865594758</v>
      </c>
      <c r="I58" s="151">
        <v>47.256357746862633</v>
      </c>
      <c r="J58" s="151">
        <v>52.357868385973077</v>
      </c>
      <c r="K58" s="152">
        <v>52.995799458453575</v>
      </c>
      <c r="M58" s="150">
        <v>260.50233696608592</v>
      </c>
      <c r="N58" s="152">
        <v>365.85600481051262</v>
      </c>
    </row>
    <row r="59" spans="2:14">
      <c r="B59" s="256" t="s">
        <v>428</v>
      </c>
      <c r="C59" s="360" t="s">
        <v>182</v>
      </c>
      <c r="D59" s="251">
        <v>11.998122713538429</v>
      </c>
      <c r="E59" s="251">
        <v>5.4697659603412863</v>
      </c>
      <c r="F59" s="251">
        <v>3.1591610672950381</v>
      </c>
      <c r="G59" s="251">
        <v>5.7838804618677795</v>
      </c>
      <c r="H59" s="251">
        <v>16.696733859755728</v>
      </c>
      <c r="I59" s="251">
        <v>8.9587115322176807</v>
      </c>
      <c r="J59" s="251">
        <v>1.4720345786556193</v>
      </c>
      <c r="K59" s="251">
        <v>-1.2693481674701257</v>
      </c>
      <c r="M59" s="97">
        <v>52.066375595015941</v>
      </c>
      <c r="N59" s="97">
        <v>52.26906200620143</v>
      </c>
    </row>
    <row r="60" spans="2:14">
      <c r="B60" s="256" t="s">
        <v>423</v>
      </c>
      <c r="C60" s="360" t="s">
        <v>182</v>
      </c>
      <c r="D60" s="251">
        <v>1.3897763461032007</v>
      </c>
      <c r="E60" s="251">
        <v>1.3535935995759365</v>
      </c>
      <c r="F60" s="251">
        <v>1.5426133249918452</v>
      </c>
      <c r="G60" s="251">
        <v>0.89416471656053886</v>
      </c>
      <c r="H60" s="251">
        <v>3.8700476032600406E-2</v>
      </c>
      <c r="I60" s="251">
        <v>0.19340323697994233</v>
      </c>
      <c r="J60" s="251">
        <v>0.20536605735234392</v>
      </c>
      <c r="K60" s="251">
        <v>0.13604084422563423</v>
      </c>
      <c r="M60" s="97">
        <v>5.412251700244064</v>
      </c>
      <c r="N60" s="97">
        <v>5.7536586018220426</v>
      </c>
    </row>
    <row r="61" spans="2:14">
      <c r="B61" s="256" t="s">
        <v>429</v>
      </c>
      <c r="C61" s="360" t="s">
        <v>182</v>
      </c>
      <c r="D61" s="251">
        <v>-1.0288664194012158</v>
      </c>
      <c r="E61" s="251">
        <v>-2.7252120402291387</v>
      </c>
      <c r="F61" s="251">
        <v>-0.32210877636133617</v>
      </c>
      <c r="G61" s="251">
        <v>1.8047661191503832</v>
      </c>
      <c r="H61" s="251">
        <v>0.78376475949896562</v>
      </c>
      <c r="I61" s="251">
        <v>0.9270063848068526</v>
      </c>
      <c r="J61" s="251">
        <v>1.6412816850693379</v>
      </c>
      <c r="K61" s="251">
        <v>0.91898714506445223</v>
      </c>
      <c r="M61" s="97">
        <v>-0.56064997253548965</v>
      </c>
      <c r="N61" s="97">
        <v>1.9996188575983005</v>
      </c>
    </row>
    <row r="62" spans="2:14">
      <c r="B62" s="256" t="s">
        <v>424</v>
      </c>
      <c r="C62" s="360" t="s">
        <v>182</v>
      </c>
      <c r="D62" s="251">
        <v>0</v>
      </c>
      <c r="E62" s="251">
        <v>8.8817841970012523E-16</v>
      </c>
      <c r="F62" s="251">
        <v>8.8817841970012523E-16</v>
      </c>
      <c r="G62" s="251">
        <v>-6.6270647304493835E-2</v>
      </c>
      <c r="H62" s="251">
        <v>-6.4607525249462228E-2</v>
      </c>
      <c r="I62" s="251">
        <v>-6.0332710756875407E-2</v>
      </c>
      <c r="J62" s="251">
        <v>-3.7395447452299724E-2</v>
      </c>
      <c r="K62" s="251">
        <v>-2.2279105413508082E-2</v>
      </c>
      <c r="M62" s="97">
        <v>-0.19121088331082969</v>
      </c>
      <c r="N62" s="97">
        <v>-0.2508854361766375</v>
      </c>
    </row>
    <row r="63" spans="2:14">
      <c r="B63" s="257" t="s">
        <v>102</v>
      </c>
      <c r="C63" s="360" t="s">
        <v>182</v>
      </c>
      <c r="D63" s="254">
        <v>53.27714982945276</v>
      </c>
      <c r="E63" s="154">
        <v>36.110127174101507</v>
      </c>
      <c r="F63" s="154">
        <v>50.535871918641021</v>
      </c>
      <c r="G63" s="154">
        <v>55.848865857561528</v>
      </c>
      <c r="H63" s="154">
        <v>64.181942435632592</v>
      </c>
      <c r="I63" s="154">
        <v>57.275146190110227</v>
      </c>
      <c r="J63" s="154">
        <v>55.639155259598077</v>
      </c>
      <c r="K63" s="155">
        <v>52.75920017486002</v>
      </c>
      <c r="M63" s="153">
        <v>317.22910340549959</v>
      </c>
      <c r="N63" s="155">
        <v>425.62745883995774</v>
      </c>
    </row>
    <row r="64" spans="2:14">
      <c r="B64" s="256"/>
      <c r="D64" s="445"/>
    </row>
    <row r="65" spans="2:11">
      <c r="B65" s="256" t="s">
        <v>230</v>
      </c>
      <c r="C65" s="360" t="s">
        <v>182</v>
      </c>
      <c r="D65" s="250">
        <v>449.8277551733334</v>
      </c>
      <c r="E65" s="187">
        <v>443.23019809992121</v>
      </c>
      <c r="F65" s="187">
        <v>441.3318082727028</v>
      </c>
      <c r="G65" s="187">
        <v>444.7591795830142</v>
      </c>
      <c r="H65" s="187">
        <v>447.1746990820435</v>
      </c>
      <c r="I65" s="187">
        <v>448.47609213170222</v>
      </c>
      <c r="J65" s="187">
        <v>452.56645767929103</v>
      </c>
      <c r="K65" s="188">
        <v>458.91696548656057</v>
      </c>
    </row>
    <row r="66" spans="2:11">
      <c r="B66" s="256" t="s">
        <v>105</v>
      </c>
      <c r="C66" s="360" t="s">
        <v>182</v>
      </c>
      <c r="D66" s="255">
        <v>598.24821354004393</v>
      </c>
      <c r="E66" s="191">
        <v>538.06046023925671</v>
      </c>
      <c r="F66" s="191">
        <v>553.08002251930236</v>
      </c>
      <c r="G66" s="191">
        <v>523.22657209885085</v>
      </c>
      <c r="H66" s="191">
        <v>478.67183501962671</v>
      </c>
      <c r="I66" s="191">
        <v>474.20439287943339</v>
      </c>
      <c r="J66" s="191">
        <v>468.88342548621955</v>
      </c>
      <c r="K66" s="192">
        <v>470.84638875241205</v>
      </c>
    </row>
  </sheetData>
  <conditionalFormatting sqref="D5:K6">
    <cfRule type="expression" dxfId="72"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M71"/>
  <sheetViews>
    <sheetView showGridLines="0" zoomScale="70" zoomScaleNormal="70" workbookViewId="0">
      <pane ySplit="6" topLeftCell="A23" activePane="bottomLeft" state="frozen"/>
      <selection activeCell="B75" sqref="A1:XFD1048576"/>
      <selection pane="bottomLeft" sqref="A1:XFD1048576"/>
    </sheetView>
  </sheetViews>
  <sheetFormatPr defaultRowHeight="12.4"/>
  <cols>
    <col min="1" max="1" width="8.41015625" customWidth="1"/>
    <col min="2" max="2" width="64.41015625" style="222" customWidth="1"/>
    <col min="3" max="3" width="13.41015625" style="144" customWidth="1"/>
    <col min="4" max="11" width="11.1171875" customWidth="1"/>
    <col min="12" max="12" width="5" style="43" customWidth="1"/>
  </cols>
  <sheetData>
    <row r="1" spans="1:12" s="32" customFormat="1" ht="20.65">
      <c r="A1" s="267" t="s">
        <v>117</v>
      </c>
      <c r="B1" s="776"/>
      <c r="C1" s="288"/>
      <c r="D1" s="287"/>
      <c r="E1" s="287"/>
      <c r="F1" s="287"/>
      <c r="G1" s="287"/>
      <c r="H1" s="287"/>
      <c r="I1" s="287"/>
      <c r="J1" s="287"/>
      <c r="K1" s="287"/>
      <c r="L1" s="289"/>
    </row>
    <row r="2" spans="1:12" s="32" customFormat="1" ht="20.65">
      <c r="A2" s="126" t="s">
        <v>53</v>
      </c>
      <c r="B2" s="413"/>
      <c r="C2" s="142"/>
      <c r="D2" s="30"/>
      <c r="E2" s="30"/>
      <c r="F2" s="30"/>
      <c r="G2" s="30"/>
      <c r="H2" s="30"/>
      <c r="I2" s="27"/>
      <c r="J2" s="27"/>
      <c r="K2" s="27"/>
      <c r="L2" s="127"/>
    </row>
    <row r="3" spans="1:12" s="32" customFormat="1" ht="20.65">
      <c r="A3" s="272">
        <v>2019</v>
      </c>
      <c r="B3" s="414"/>
      <c r="C3" s="290"/>
      <c r="D3" s="273"/>
      <c r="E3" s="273"/>
      <c r="F3" s="273"/>
      <c r="G3" s="273"/>
      <c r="H3" s="273"/>
      <c r="I3" s="266"/>
      <c r="J3" s="266"/>
      <c r="K3" s="266"/>
      <c r="L3" s="274"/>
    </row>
    <row r="4" spans="1:12" s="36" customFormat="1" ht="12.75" customHeight="1">
      <c r="B4" s="234"/>
      <c r="C4" s="146"/>
      <c r="L4" s="59"/>
    </row>
    <row r="5" spans="1:12" s="2" customFormat="1">
      <c r="B5" s="134"/>
      <c r="C5" s="144"/>
      <c r="D5" s="409" t="s">
        <v>576</v>
      </c>
      <c r="E5" s="410" t="s">
        <v>576</v>
      </c>
      <c r="F5" s="410" t="s">
        <v>576</v>
      </c>
      <c r="G5" s="410" t="s">
        <v>576</v>
      </c>
      <c r="H5" s="410" t="s">
        <v>576</v>
      </c>
      <c r="I5" s="410" t="s">
        <v>576</v>
      </c>
      <c r="J5" s="410" t="s">
        <v>577</v>
      </c>
      <c r="K5" s="411" t="s">
        <v>577</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77"/>
      <c r="C7" s="160"/>
      <c r="D7" s="51"/>
      <c r="E7" s="51"/>
      <c r="F7" s="51"/>
      <c r="G7" s="51"/>
      <c r="H7" s="51"/>
      <c r="I7" s="51"/>
      <c r="J7" s="51"/>
      <c r="K7" s="51"/>
      <c r="L7" s="59"/>
    </row>
    <row r="8" spans="1:12" s="2" customFormat="1">
      <c r="B8" s="778" t="s">
        <v>153</v>
      </c>
      <c r="C8" s="158"/>
      <c r="D8" s="82"/>
      <c r="E8" s="82"/>
      <c r="F8" s="82"/>
      <c r="G8" s="82"/>
      <c r="H8" s="82"/>
      <c r="I8" s="82"/>
      <c r="J8" s="82"/>
      <c r="K8" s="82"/>
      <c r="L8" s="285"/>
    </row>
    <row r="9" spans="1:12" s="36" customFormat="1">
      <c r="A9" s="2"/>
      <c r="B9" s="779"/>
      <c r="C9" s="146"/>
      <c r="L9" s="59"/>
    </row>
    <row r="10" spans="1:12" s="2" customFormat="1">
      <c r="B10" s="780" t="s">
        <v>376</v>
      </c>
      <c r="C10" s="159" t="s">
        <v>182</v>
      </c>
      <c r="D10" s="620">
        <v>281.89999999999998</v>
      </c>
      <c r="E10" s="620">
        <v>276.3</v>
      </c>
      <c r="F10" s="620">
        <v>276.3</v>
      </c>
      <c r="G10" s="620">
        <v>268.5</v>
      </c>
      <c r="H10" s="620">
        <v>271.60000000000002</v>
      </c>
      <c r="I10" s="620">
        <v>271.89999999999998</v>
      </c>
      <c r="J10" s="620"/>
      <c r="K10" s="620"/>
      <c r="L10" s="59"/>
    </row>
    <row r="11" spans="1:12" s="2" customFormat="1">
      <c r="B11" s="780" t="s">
        <v>377</v>
      </c>
      <c r="C11" s="159" t="s">
        <v>182</v>
      </c>
      <c r="D11" s="622">
        <v>0</v>
      </c>
      <c r="E11" s="622">
        <v>-2.2000000000000002</v>
      </c>
      <c r="F11" s="622">
        <v>-5.2</v>
      </c>
      <c r="G11" s="622">
        <v>-5.4</v>
      </c>
      <c r="H11" s="622">
        <v>-13.3</v>
      </c>
      <c r="I11" s="622">
        <v>-11.8</v>
      </c>
      <c r="J11" s="622"/>
      <c r="K11" s="622"/>
      <c r="L11" s="59"/>
    </row>
    <row r="12" spans="1:12" s="2" customFormat="1">
      <c r="B12" s="780" t="s">
        <v>145</v>
      </c>
      <c r="C12" s="159" t="s">
        <v>182</v>
      </c>
      <c r="D12" s="622">
        <v>0</v>
      </c>
      <c r="E12" s="622">
        <v>0</v>
      </c>
      <c r="F12" s="622">
        <v>0.96399705000000002</v>
      </c>
      <c r="G12" s="622">
        <v>-3.8740538600000001</v>
      </c>
      <c r="H12" s="622">
        <v>-5.9321907500000002</v>
      </c>
      <c r="I12" s="622">
        <v>-1.0411593000000001</v>
      </c>
      <c r="J12" s="622"/>
      <c r="K12" s="622"/>
      <c r="L12" s="59"/>
    </row>
    <row r="13" spans="1:12" s="2" customFormat="1">
      <c r="B13" s="780" t="s">
        <v>365</v>
      </c>
      <c r="C13" s="160" t="s">
        <v>125</v>
      </c>
      <c r="D13" s="830">
        <v>1.1630163330372321</v>
      </c>
      <c r="E13" s="830">
        <v>1.2050838144310987</v>
      </c>
      <c r="F13" s="830">
        <v>1.2266528212575318</v>
      </c>
      <c r="G13" s="830">
        <v>1.2327332873088215</v>
      </c>
      <c r="H13" s="830">
        <v>1.270922538158505</v>
      </c>
      <c r="I13" s="830">
        <v>1.314024254388422</v>
      </c>
      <c r="J13" s="830"/>
      <c r="K13" s="830"/>
      <c r="L13" s="59"/>
    </row>
    <row r="14" spans="1:12" s="2" customFormat="1">
      <c r="B14" s="781" t="s">
        <v>194</v>
      </c>
      <c r="C14" s="279" t="s">
        <v>126</v>
      </c>
      <c r="D14" s="649">
        <v>327.85430428319569</v>
      </c>
      <c r="E14" s="650">
        <v>330.31347353556419</v>
      </c>
      <c r="F14" s="650">
        <v>333.72806954398334</v>
      </c>
      <c r="G14" s="650">
        <v>319.5564527409017</v>
      </c>
      <c r="H14" s="650">
        <v>320.73993668151144</v>
      </c>
      <c r="I14" s="650">
        <v>340.40959999354641</v>
      </c>
      <c r="J14" s="650">
        <v>0</v>
      </c>
      <c r="K14" s="651">
        <v>0</v>
      </c>
      <c r="L14" s="59"/>
    </row>
    <row r="15" spans="1:12" s="2" customFormat="1">
      <c r="B15" s="222" t="s">
        <v>129</v>
      </c>
      <c r="C15" s="160" t="s">
        <v>126</v>
      </c>
      <c r="D15" s="623">
        <v>0.16362404999999999</v>
      </c>
      <c r="E15" s="624">
        <v>0.14847368</v>
      </c>
      <c r="F15" s="625">
        <v>2.8139224199999999</v>
      </c>
      <c r="G15" s="625">
        <v>4.3284962299999998</v>
      </c>
      <c r="H15" s="625">
        <v>5.9161182500000002</v>
      </c>
      <c r="I15" s="625">
        <v>4.88098586</v>
      </c>
      <c r="J15" s="625">
        <v>4.9583033600000004</v>
      </c>
      <c r="K15" s="626">
        <v>6.1989064100000002</v>
      </c>
      <c r="L15" s="59"/>
    </row>
    <row r="16" spans="1:12" s="2" customFormat="1">
      <c r="B16" s="782" t="s">
        <v>378</v>
      </c>
      <c r="C16" s="160" t="s">
        <v>126</v>
      </c>
      <c r="D16" s="622">
        <v>2.6405730000000002E-2</v>
      </c>
      <c r="E16" s="622">
        <v>-1.8340529999999997E-2</v>
      </c>
      <c r="F16" s="622">
        <v>0.51813050000000016</v>
      </c>
      <c r="G16" s="622">
        <v>0.77033061000000003</v>
      </c>
      <c r="H16" s="622">
        <v>2.8735911400000003</v>
      </c>
      <c r="I16" s="622">
        <v>2.7937746899999998</v>
      </c>
      <c r="J16" s="622"/>
      <c r="K16" s="622"/>
      <c r="L16" s="59"/>
    </row>
    <row r="17" spans="2:12" s="2" customFormat="1">
      <c r="B17" s="782" t="s">
        <v>132</v>
      </c>
      <c r="C17" s="160" t="s">
        <v>126</v>
      </c>
      <c r="D17" s="623">
        <v>0.45919384999999996</v>
      </c>
      <c r="E17" s="624">
        <v>1.2328882700000001</v>
      </c>
      <c r="F17" s="625">
        <v>1.5396367</v>
      </c>
      <c r="G17" s="625">
        <v>1.2172499999999999</v>
      </c>
      <c r="H17" s="625">
        <v>1.18290926</v>
      </c>
      <c r="I17" s="625">
        <v>0.78304416570000002</v>
      </c>
      <c r="J17" s="625">
        <v>2.1634060499999999</v>
      </c>
      <c r="K17" s="626">
        <v>2.1667382000000002</v>
      </c>
      <c r="L17" s="59"/>
    </row>
    <row r="18" spans="2:12" s="2" customFormat="1">
      <c r="B18" s="782" t="s">
        <v>131</v>
      </c>
      <c r="C18" s="160" t="s">
        <v>126</v>
      </c>
      <c r="D18" s="623">
        <v>0</v>
      </c>
      <c r="E18" s="624">
        <v>0</v>
      </c>
      <c r="F18" s="625">
        <v>0</v>
      </c>
      <c r="G18" s="625">
        <v>0</v>
      </c>
      <c r="H18" s="625">
        <v>0</v>
      </c>
      <c r="I18" s="625">
        <v>0</v>
      </c>
      <c r="J18" s="625">
        <v>0</v>
      </c>
      <c r="K18" s="626">
        <v>0</v>
      </c>
      <c r="L18" s="59"/>
    </row>
    <row r="19" spans="2:12" s="2" customFormat="1">
      <c r="B19" s="566" t="s">
        <v>524</v>
      </c>
      <c r="C19" s="160" t="s">
        <v>126</v>
      </c>
      <c r="D19" s="622">
        <v>0</v>
      </c>
      <c r="E19" s="622">
        <v>0</v>
      </c>
      <c r="F19" s="622">
        <v>0.13100146000000001</v>
      </c>
      <c r="G19" s="622">
        <v>-0.31764052000000004</v>
      </c>
      <c r="H19" s="622">
        <v>-1.1083153700000001</v>
      </c>
      <c r="I19" s="622">
        <v>5.7493250000000003E-2</v>
      </c>
      <c r="J19" s="622"/>
      <c r="K19" s="622"/>
      <c r="L19" s="59"/>
    </row>
    <row r="20" spans="2:12" s="2" customFormat="1">
      <c r="B20" s="566" t="s">
        <v>525</v>
      </c>
      <c r="C20" s="160" t="s">
        <v>126</v>
      </c>
      <c r="D20" s="622">
        <v>0</v>
      </c>
      <c r="E20" s="622">
        <v>0</v>
      </c>
      <c r="F20" s="622">
        <v>-1.34636058</v>
      </c>
      <c r="G20" s="622">
        <v>-3.63302646</v>
      </c>
      <c r="H20" s="622">
        <v>-5.0064235300000002</v>
      </c>
      <c r="I20" s="622">
        <v>-2.6925855800000003</v>
      </c>
      <c r="J20" s="622"/>
      <c r="K20" s="622"/>
      <c r="L20" s="59"/>
    </row>
    <row r="21" spans="2:12" s="2" customFormat="1">
      <c r="B21" s="566" t="s">
        <v>241</v>
      </c>
      <c r="C21" s="160" t="s">
        <v>126</v>
      </c>
      <c r="D21" s="622">
        <v>0</v>
      </c>
      <c r="E21" s="622">
        <v>0</v>
      </c>
      <c r="F21" s="622">
        <v>0</v>
      </c>
      <c r="G21" s="622">
        <v>0</v>
      </c>
      <c r="H21" s="622">
        <v>0</v>
      </c>
      <c r="I21" s="622">
        <v>0</v>
      </c>
      <c r="J21" s="622"/>
      <c r="K21" s="622"/>
      <c r="L21" s="59"/>
    </row>
    <row r="22" spans="2:12" s="2" customFormat="1">
      <c r="B22" s="566" t="s">
        <v>241</v>
      </c>
      <c r="C22" s="160" t="s">
        <v>126</v>
      </c>
      <c r="D22" s="622">
        <v>0</v>
      </c>
      <c r="E22" s="622">
        <v>0</v>
      </c>
      <c r="F22" s="622">
        <v>0</v>
      </c>
      <c r="G22" s="622">
        <v>0</v>
      </c>
      <c r="H22" s="622">
        <v>0</v>
      </c>
      <c r="I22" s="622">
        <v>0</v>
      </c>
      <c r="J22" s="622"/>
      <c r="K22" s="622"/>
      <c r="L22" s="59"/>
    </row>
    <row r="23" spans="2:12" s="2" customFormat="1">
      <c r="B23" s="566" t="s">
        <v>241</v>
      </c>
      <c r="C23" s="160" t="s">
        <v>126</v>
      </c>
      <c r="D23" s="622">
        <v>0</v>
      </c>
      <c r="E23" s="622">
        <v>0</v>
      </c>
      <c r="F23" s="622">
        <v>0</v>
      </c>
      <c r="G23" s="622">
        <v>0</v>
      </c>
      <c r="H23" s="622">
        <v>0</v>
      </c>
      <c r="I23" s="622">
        <v>0</v>
      </c>
      <c r="J23" s="622"/>
      <c r="K23" s="622"/>
      <c r="L23" s="59"/>
    </row>
    <row r="24" spans="2:12" s="2" customFormat="1">
      <c r="B24" s="566" t="s">
        <v>241</v>
      </c>
      <c r="C24" s="160" t="s">
        <v>126</v>
      </c>
      <c r="D24" s="622">
        <v>0</v>
      </c>
      <c r="E24" s="622">
        <v>0</v>
      </c>
      <c r="F24" s="622">
        <v>0</v>
      </c>
      <c r="G24" s="622">
        <v>0</v>
      </c>
      <c r="H24" s="622">
        <v>0</v>
      </c>
      <c r="I24" s="622">
        <v>0</v>
      </c>
      <c r="J24" s="622"/>
      <c r="K24" s="622"/>
      <c r="L24" s="59"/>
    </row>
    <row r="25" spans="2:12" s="2" customFormat="1">
      <c r="B25" s="782" t="s">
        <v>133</v>
      </c>
      <c r="C25" s="160" t="s">
        <v>126</v>
      </c>
      <c r="D25" s="622">
        <v>10.727948230000001</v>
      </c>
      <c r="E25" s="622">
        <v>0</v>
      </c>
      <c r="F25" s="622">
        <v>11.77971338</v>
      </c>
      <c r="G25" s="622">
        <v>0.66589246000000002</v>
      </c>
      <c r="H25" s="622">
        <v>-0.99189731000000003</v>
      </c>
      <c r="I25" s="622">
        <v>2.61556553</v>
      </c>
      <c r="J25" s="622"/>
      <c r="K25" s="622"/>
      <c r="L25" s="59"/>
    </row>
    <row r="26" spans="2:12" s="2" customFormat="1">
      <c r="B26" s="777" t="s">
        <v>146</v>
      </c>
      <c r="C26" s="160" t="s">
        <v>126</v>
      </c>
      <c r="D26" s="627">
        <v>317.77557968319576</v>
      </c>
      <c r="E26" s="628">
        <v>331.67649495556418</v>
      </c>
      <c r="F26" s="628">
        <v>325.60468666398333</v>
      </c>
      <c r="G26" s="628">
        <v>321.25597014090164</v>
      </c>
      <c r="H26" s="628">
        <v>325.58971374151139</v>
      </c>
      <c r="I26" s="628">
        <v>343.6167468492464</v>
      </c>
      <c r="J26" s="628">
        <v>7.1217094100000002</v>
      </c>
      <c r="K26" s="629">
        <v>8.3656446100000004</v>
      </c>
      <c r="L26" s="59"/>
    </row>
    <row r="27" spans="2:12" s="2" customFormat="1">
      <c r="B27" s="234"/>
      <c r="C27" s="146"/>
      <c r="D27" s="56"/>
      <c r="E27" s="56"/>
      <c r="F27" s="56"/>
      <c r="G27" s="62"/>
      <c r="H27" s="62"/>
      <c r="I27" s="62"/>
      <c r="J27" s="62"/>
      <c r="K27" s="62"/>
      <c r="L27" s="59"/>
    </row>
    <row r="28" spans="2:12" s="2" customFormat="1">
      <c r="B28" s="234" t="s">
        <v>148</v>
      </c>
      <c r="C28" s="146"/>
      <c r="D28" s="627">
        <v>11.322292746804237</v>
      </c>
      <c r="E28" s="628">
        <v>0.6400350444358196</v>
      </c>
      <c r="F28" s="628">
        <v>-0.95491326398337151</v>
      </c>
      <c r="G28" s="628">
        <v>2.5216986890983435</v>
      </c>
      <c r="H28" s="628">
        <v>2.0382566584885922</v>
      </c>
      <c r="I28" s="628">
        <v>1.3779280907535849</v>
      </c>
      <c r="J28" s="628">
        <v>0</v>
      </c>
      <c r="K28" s="629">
        <v>0</v>
      </c>
      <c r="L28" s="59"/>
    </row>
    <row r="29" spans="2:12" s="2" customFormat="1">
      <c r="B29" s="234"/>
      <c r="C29" s="146"/>
      <c r="D29" s="36"/>
      <c r="E29" s="36"/>
      <c r="F29" s="36"/>
      <c r="G29" s="36"/>
      <c r="H29" s="36"/>
      <c r="I29" s="36"/>
      <c r="J29" s="36"/>
      <c r="K29" s="36"/>
      <c r="L29" s="59"/>
    </row>
    <row r="30" spans="2:12" s="2" customFormat="1">
      <c r="B30" s="234"/>
      <c r="C30" s="146"/>
      <c r="D30" s="36"/>
      <c r="E30" s="36"/>
      <c r="F30" s="36"/>
      <c r="G30" s="36"/>
      <c r="H30" s="36"/>
      <c r="I30" s="36"/>
      <c r="J30" s="36"/>
      <c r="K30" s="36"/>
      <c r="L30" s="59"/>
    </row>
    <row r="31" spans="2:12" s="2" customFormat="1">
      <c r="B31" s="778" t="s">
        <v>191</v>
      </c>
      <c r="C31" s="158"/>
      <c r="D31" s="82"/>
      <c r="E31" s="82"/>
      <c r="F31" s="82"/>
      <c r="G31" s="82"/>
      <c r="H31" s="82"/>
      <c r="I31" s="82"/>
      <c r="J31" s="82"/>
      <c r="K31" s="82"/>
      <c r="L31" s="286"/>
    </row>
    <row r="32" spans="2:12" s="2" customFormat="1">
      <c r="B32" s="234"/>
      <c r="C32" s="146"/>
      <c r="D32" s="36"/>
      <c r="E32" s="36"/>
      <c r="F32" s="36"/>
      <c r="G32" s="36"/>
      <c r="H32" s="36"/>
      <c r="I32" s="36"/>
      <c r="J32" s="36"/>
      <c r="K32" s="36"/>
      <c r="L32" s="59"/>
    </row>
    <row r="33" spans="2:12" s="2" customFormat="1">
      <c r="B33" s="779" t="s">
        <v>147</v>
      </c>
      <c r="C33" s="146"/>
      <c r="D33" s="620">
        <v>329.09787243</v>
      </c>
      <c r="E33" s="620">
        <v>332.31653</v>
      </c>
      <c r="F33" s="620">
        <v>324.64977339999996</v>
      </c>
      <c r="G33" s="620">
        <v>323.77766882999998</v>
      </c>
      <c r="H33" s="620">
        <v>327.62797039999998</v>
      </c>
      <c r="I33" s="620">
        <v>344.99467493999998</v>
      </c>
      <c r="J33" s="659"/>
      <c r="K33" s="660"/>
      <c r="L33" s="59"/>
    </row>
    <row r="34" spans="2:12" s="2" customFormat="1">
      <c r="B34" s="134"/>
      <c r="C34" s="144"/>
      <c r="L34" s="59"/>
    </row>
    <row r="35" spans="2:12" s="2" customFormat="1">
      <c r="B35" s="416" t="s">
        <v>134</v>
      </c>
      <c r="C35" s="144"/>
      <c r="L35" s="59"/>
    </row>
    <row r="36" spans="2:12" s="2" customFormat="1">
      <c r="B36" s="910" t="s">
        <v>135</v>
      </c>
      <c r="C36" s="160" t="s">
        <v>126</v>
      </c>
      <c r="D36" s="620">
        <v>0</v>
      </c>
      <c r="E36" s="620">
        <v>0</v>
      </c>
      <c r="F36" s="620">
        <v>0</v>
      </c>
      <c r="G36" s="620">
        <v>0</v>
      </c>
      <c r="H36" s="620">
        <v>0</v>
      </c>
      <c r="I36" s="620">
        <v>0</v>
      </c>
      <c r="J36" s="620"/>
      <c r="K36" s="630"/>
      <c r="L36" s="59"/>
    </row>
    <row r="37" spans="2:12" s="2" customFormat="1">
      <c r="B37" s="910" t="s">
        <v>136</v>
      </c>
      <c r="C37" s="160" t="s">
        <v>126</v>
      </c>
      <c r="D37" s="622">
        <v>0</v>
      </c>
      <c r="E37" s="622">
        <v>0</v>
      </c>
      <c r="F37" s="622">
        <v>0</v>
      </c>
      <c r="G37" s="622">
        <v>0</v>
      </c>
      <c r="H37" s="622">
        <v>0</v>
      </c>
      <c r="I37" s="622">
        <v>0</v>
      </c>
      <c r="J37" s="622"/>
      <c r="K37" s="631"/>
      <c r="L37" s="59"/>
    </row>
    <row r="38" spans="2:12" s="2" customFormat="1">
      <c r="B38" s="910" t="s">
        <v>137</v>
      </c>
      <c r="C38" s="160" t="s">
        <v>126</v>
      </c>
      <c r="D38" s="622">
        <v>0</v>
      </c>
      <c r="E38" s="622">
        <v>0</v>
      </c>
      <c r="F38" s="622">
        <v>0</v>
      </c>
      <c r="G38" s="622">
        <v>0</v>
      </c>
      <c r="H38" s="622">
        <v>0</v>
      </c>
      <c r="I38" s="622">
        <v>0</v>
      </c>
      <c r="J38" s="622"/>
      <c r="K38" s="631"/>
      <c r="L38" s="59"/>
    </row>
    <row r="39" spans="2:12" s="2" customFormat="1">
      <c r="B39" s="910" t="s">
        <v>138</v>
      </c>
      <c r="C39" s="160" t="s">
        <v>126</v>
      </c>
      <c r="D39" s="622">
        <v>0</v>
      </c>
      <c r="E39" s="622">
        <v>0</v>
      </c>
      <c r="F39" s="622">
        <v>0</v>
      </c>
      <c r="G39" s="622">
        <v>0</v>
      </c>
      <c r="H39" s="622">
        <v>0</v>
      </c>
      <c r="I39" s="622">
        <v>0</v>
      </c>
      <c r="J39" s="622"/>
      <c r="K39" s="631"/>
      <c r="L39" s="59"/>
    </row>
    <row r="40" spans="2:12" s="2" customFormat="1">
      <c r="B40" s="910" t="s">
        <v>139</v>
      </c>
      <c r="C40" s="160" t="s">
        <v>126</v>
      </c>
      <c r="D40" s="622">
        <v>0</v>
      </c>
      <c r="E40" s="622">
        <v>0</v>
      </c>
      <c r="F40" s="622">
        <v>0</v>
      </c>
      <c r="G40" s="622">
        <v>0</v>
      </c>
      <c r="H40" s="622">
        <v>0</v>
      </c>
      <c r="I40" s="622">
        <v>0</v>
      </c>
      <c r="J40" s="622"/>
      <c r="K40" s="631"/>
      <c r="L40" s="59"/>
    </row>
    <row r="41" spans="2:12" s="2" customFormat="1">
      <c r="B41" s="910" t="s">
        <v>140</v>
      </c>
      <c r="C41" s="160" t="s">
        <v>126</v>
      </c>
      <c r="D41" s="622">
        <v>0.20363557061088888</v>
      </c>
      <c r="E41" s="622">
        <v>0.8514264384001653</v>
      </c>
      <c r="F41" s="622">
        <v>0.80727729100644741</v>
      </c>
      <c r="G41" s="622">
        <v>1.8018078503144244</v>
      </c>
      <c r="H41" s="622">
        <v>2.4372904077309423</v>
      </c>
      <c r="I41" s="622">
        <v>2.1848844592013221</v>
      </c>
      <c r="J41" s="622"/>
      <c r="K41" s="631"/>
      <c r="L41" s="59"/>
    </row>
    <row r="42" spans="2:12" s="2" customFormat="1">
      <c r="B42" s="910" t="s">
        <v>141</v>
      </c>
      <c r="C42" s="160" t="s">
        <v>126</v>
      </c>
      <c r="D42" s="622">
        <v>0</v>
      </c>
      <c r="E42" s="622">
        <v>0</v>
      </c>
      <c r="F42" s="622">
        <v>0</v>
      </c>
      <c r="G42" s="622">
        <v>0</v>
      </c>
      <c r="H42" s="622">
        <v>0</v>
      </c>
      <c r="I42" s="622">
        <v>0</v>
      </c>
      <c r="J42" s="622"/>
      <c r="K42" s="631"/>
      <c r="L42" s="59"/>
    </row>
    <row r="43" spans="2:12" s="2" customFormat="1">
      <c r="B43" s="911" t="s">
        <v>142</v>
      </c>
      <c r="C43" s="160" t="s">
        <v>126</v>
      </c>
      <c r="D43" s="633">
        <v>0</v>
      </c>
      <c r="E43" s="633">
        <v>0</v>
      </c>
      <c r="F43" s="633">
        <v>0</v>
      </c>
      <c r="G43" s="633">
        <v>0</v>
      </c>
      <c r="H43" s="633">
        <v>0</v>
      </c>
      <c r="I43" s="633">
        <v>0</v>
      </c>
      <c r="J43" s="633"/>
      <c r="K43" s="634"/>
      <c r="L43" s="59"/>
    </row>
    <row r="44" spans="2:12" s="2" customFormat="1">
      <c r="B44" s="909" t="s">
        <v>518</v>
      </c>
      <c r="C44" s="160" t="s">
        <v>126</v>
      </c>
      <c r="D44" s="633">
        <v>0</v>
      </c>
      <c r="E44" s="633">
        <v>0</v>
      </c>
      <c r="F44" s="633">
        <v>0</v>
      </c>
      <c r="G44" s="633">
        <v>0</v>
      </c>
      <c r="H44" s="633">
        <v>0</v>
      </c>
      <c r="I44" s="633">
        <v>0</v>
      </c>
      <c r="J44" s="633"/>
      <c r="K44" s="634"/>
      <c r="L44" s="59"/>
    </row>
    <row r="45" spans="2:12" s="2" customFormat="1">
      <c r="B45" s="416" t="s">
        <v>174</v>
      </c>
      <c r="C45" s="160" t="s">
        <v>126</v>
      </c>
      <c r="D45" s="635">
        <v>0.20363557061088888</v>
      </c>
      <c r="E45" s="636">
        <v>0.8514264384001653</v>
      </c>
      <c r="F45" s="636">
        <v>0.80727729100644741</v>
      </c>
      <c r="G45" s="636">
        <v>1.8018078503144244</v>
      </c>
      <c r="H45" s="636">
        <v>2.4372904077309423</v>
      </c>
      <c r="I45" s="636">
        <v>2.1848844592013221</v>
      </c>
      <c r="J45" s="636">
        <v>0</v>
      </c>
      <c r="K45" s="637">
        <v>0</v>
      </c>
      <c r="L45" s="59"/>
    </row>
    <row r="46" spans="2:12" s="2" customFormat="1">
      <c r="B46" s="134"/>
      <c r="C46" s="144"/>
      <c r="L46" s="59"/>
    </row>
    <row r="47" spans="2:12" s="2" customFormat="1">
      <c r="B47" s="416" t="s">
        <v>143</v>
      </c>
      <c r="C47" s="144"/>
      <c r="L47" s="55"/>
    </row>
    <row r="48" spans="2:12" s="2" customFormat="1">
      <c r="B48" s="566" t="s">
        <v>526</v>
      </c>
      <c r="C48" s="160" t="s">
        <v>126</v>
      </c>
      <c r="D48" s="638">
        <v>3.4279635749453599</v>
      </c>
      <c r="E48" s="638">
        <v>2.7140610607950646</v>
      </c>
      <c r="F48" s="638">
        <v>2.4575895987022802</v>
      </c>
      <c r="G48" s="638">
        <v>2.7496040314990458</v>
      </c>
      <c r="H48" s="638">
        <v>3.6648060941137022</v>
      </c>
      <c r="I48" s="638">
        <v>2.950798737291898</v>
      </c>
      <c r="J48" s="638"/>
      <c r="K48" s="639"/>
      <c r="L48" s="59"/>
    </row>
    <row r="49" spans="2:13" s="2" customFormat="1">
      <c r="B49" s="566" t="s">
        <v>527</v>
      </c>
      <c r="C49" s="160" t="s">
        <v>126</v>
      </c>
      <c r="D49" s="640">
        <v>7.4316421476549612</v>
      </c>
      <c r="E49" s="640">
        <v>6.7257133455333706</v>
      </c>
      <c r="F49" s="640">
        <v>5.7144981521255644</v>
      </c>
      <c r="G49" s="640">
        <v>3.2588780908711299</v>
      </c>
      <c r="H49" s="640">
        <v>3.06160685</v>
      </c>
      <c r="I49" s="640">
        <v>2.75355398</v>
      </c>
      <c r="J49" s="640"/>
      <c r="K49" s="641"/>
      <c r="L49" s="59"/>
    </row>
    <row r="50" spans="2:13" s="2" customFormat="1">
      <c r="B50" s="566" t="s">
        <v>528</v>
      </c>
      <c r="C50" s="160" t="s">
        <v>126</v>
      </c>
      <c r="D50" s="640">
        <v>1.5332668182416067</v>
      </c>
      <c r="E50" s="640">
        <v>1.8449816819063778</v>
      </c>
      <c r="F50" s="640">
        <v>1.6750214156332253</v>
      </c>
      <c r="G50" s="640">
        <v>1.570686397243056</v>
      </c>
      <c r="H50" s="640">
        <v>0.64766735117268415</v>
      </c>
      <c r="I50" s="640">
        <v>0.794632924480692</v>
      </c>
      <c r="J50" s="640"/>
      <c r="K50" s="641"/>
      <c r="L50" s="59"/>
    </row>
    <row r="51" spans="2:13" s="2" customFormat="1">
      <c r="B51" s="566" t="s">
        <v>529</v>
      </c>
      <c r="C51" s="160" t="s">
        <v>126</v>
      </c>
      <c r="D51" s="640">
        <v>0</v>
      </c>
      <c r="E51" s="640">
        <v>0</v>
      </c>
      <c r="F51" s="640">
        <v>0</v>
      </c>
      <c r="G51" s="640">
        <v>4.2862092369999993E-2</v>
      </c>
      <c r="H51" s="640">
        <v>-4.2862092369999993E-2</v>
      </c>
      <c r="I51" s="640">
        <v>0.10654678004141138</v>
      </c>
      <c r="J51" s="640"/>
      <c r="K51" s="641"/>
      <c r="L51" s="59"/>
    </row>
    <row r="52" spans="2:13" s="2" customFormat="1">
      <c r="B52" s="566" t="s">
        <v>530</v>
      </c>
      <c r="C52" s="160" t="s">
        <v>126</v>
      </c>
      <c r="D52" s="640">
        <v>3.4143739999999978E-2</v>
      </c>
      <c r="E52" s="640">
        <v>-2.2204460492503131E-16</v>
      </c>
      <c r="F52" s="640">
        <v>0</v>
      </c>
      <c r="G52" s="640">
        <v>0</v>
      </c>
      <c r="H52" s="640">
        <v>0</v>
      </c>
      <c r="I52" s="640">
        <v>0</v>
      </c>
      <c r="J52" s="640"/>
      <c r="K52" s="641"/>
      <c r="L52" s="59"/>
    </row>
    <row r="53" spans="2:13" s="2" customFormat="1">
      <c r="B53" s="566" t="s">
        <v>531</v>
      </c>
      <c r="C53" s="160" t="s">
        <v>126</v>
      </c>
      <c r="D53" s="640">
        <v>18.21307234</v>
      </c>
      <c r="E53" s="640">
        <v>19.351176259999999</v>
      </c>
      <c r="F53" s="640">
        <v>18.513168369999999</v>
      </c>
      <c r="G53" s="640">
        <v>0</v>
      </c>
      <c r="H53" s="640">
        <v>0</v>
      </c>
      <c r="I53" s="640">
        <v>0</v>
      </c>
      <c r="J53" s="640"/>
      <c r="K53" s="641"/>
      <c r="L53" s="59"/>
    </row>
    <row r="54" spans="2:13" s="2" customFormat="1">
      <c r="B54" s="566" t="s">
        <v>532</v>
      </c>
      <c r="C54" s="160" t="s">
        <v>126</v>
      </c>
      <c r="D54" s="640">
        <v>-45.707342586693898</v>
      </c>
      <c r="E54" s="640">
        <v>-36.434556936893401</v>
      </c>
      <c r="F54" s="640">
        <v>-27.357920700000001</v>
      </c>
      <c r="G54" s="640">
        <v>0</v>
      </c>
      <c r="H54" s="640">
        <v>0</v>
      </c>
      <c r="I54" s="640">
        <v>0</v>
      </c>
      <c r="J54" s="640"/>
      <c r="K54" s="641"/>
      <c r="L54" s="59"/>
    </row>
    <row r="55" spans="2:13" s="2" customFormat="1">
      <c r="B55" s="566" t="s">
        <v>533</v>
      </c>
      <c r="C55" s="160" t="s">
        <v>126</v>
      </c>
      <c r="D55" s="640">
        <v>0</v>
      </c>
      <c r="E55" s="640">
        <v>0</v>
      </c>
      <c r="F55" s="640">
        <v>0</v>
      </c>
      <c r="G55" s="640">
        <v>1.1630957747604498</v>
      </c>
      <c r="H55" s="640">
        <v>0</v>
      </c>
      <c r="I55" s="640">
        <v>0</v>
      </c>
      <c r="J55" s="640"/>
      <c r="K55" s="641"/>
      <c r="L55" s="59"/>
    </row>
    <row r="56" spans="2:13" s="2" customFormat="1">
      <c r="B56" s="566" t="s">
        <v>534</v>
      </c>
      <c r="C56" s="160" t="s">
        <v>126</v>
      </c>
      <c r="D56" s="640">
        <v>1555.5214359008532</v>
      </c>
      <c r="E56" s="640">
        <v>1520.9961528649364</v>
      </c>
      <c r="F56" s="640">
        <v>1584.300039484227</v>
      </c>
      <c r="G56" s="640">
        <v>1552.7126100247117</v>
      </c>
      <c r="H56" s="640">
        <v>1514.4831226859035</v>
      </c>
      <c r="I56" s="640">
        <v>1638.5216635589845</v>
      </c>
      <c r="J56" s="640"/>
      <c r="K56" s="641"/>
      <c r="L56" s="59"/>
    </row>
    <row r="57" spans="2:13" s="2" customFormat="1">
      <c r="B57" s="566" t="s">
        <v>535</v>
      </c>
      <c r="C57" s="160" t="s">
        <v>126</v>
      </c>
      <c r="D57" s="640">
        <v>321</v>
      </c>
      <c r="E57" s="640">
        <v>309</v>
      </c>
      <c r="F57" s="640">
        <v>300</v>
      </c>
      <c r="G57" s="640">
        <v>0</v>
      </c>
      <c r="H57" s="640">
        <v>0</v>
      </c>
      <c r="I57" s="640">
        <v>0</v>
      </c>
      <c r="J57" s="640"/>
      <c r="K57" s="641"/>
      <c r="L57" s="59"/>
    </row>
    <row r="58" spans="2:13" s="2" customFormat="1">
      <c r="B58" s="566" t="s">
        <v>580</v>
      </c>
      <c r="C58" s="160" t="s">
        <v>126</v>
      </c>
      <c r="D58" s="640">
        <v>0</v>
      </c>
      <c r="E58" s="640">
        <v>0</v>
      </c>
      <c r="F58" s="640">
        <v>0</v>
      </c>
      <c r="G58" s="640">
        <v>0</v>
      </c>
      <c r="H58" s="640">
        <v>0</v>
      </c>
      <c r="I58" s="640">
        <v>2.4052503400000003</v>
      </c>
      <c r="J58" s="640"/>
      <c r="K58" s="641"/>
      <c r="L58" s="59"/>
      <c r="M58" s="917"/>
    </row>
    <row r="59" spans="2:13" s="2" customFormat="1">
      <c r="B59" s="566" t="s">
        <v>241</v>
      </c>
      <c r="C59" s="160" t="s">
        <v>126</v>
      </c>
      <c r="D59" s="640">
        <v>0</v>
      </c>
      <c r="E59" s="640">
        <v>0</v>
      </c>
      <c r="F59" s="640">
        <v>0</v>
      </c>
      <c r="G59" s="640">
        <v>0</v>
      </c>
      <c r="H59" s="640">
        <v>0</v>
      </c>
      <c r="I59" s="640">
        <v>0</v>
      </c>
      <c r="J59" s="640"/>
      <c r="K59" s="641"/>
      <c r="L59" s="59"/>
    </row>
    <row r="60" spans="2:13" s="2" customFormat="1">
      <c r="B60" s="566" t="s">
        <v>241</v>
      </c>
      <c r="C60" s="160" t="s">
        <v>126</v>
      </c>
      <c r="D60" s="640">
        <v>0</v>
      </c>
      <c r="E60" s="640">
        <v>0</v>
      </c>
      <c r="F60" s="640">
        <v>0</v>
      </c>
      <c r="G60" s="640">
        <v>0</v>
      </c>
      <c r="H60" s="640">
        <v>0</v>
      </c>
      <c r="I60" s="640">
        <v>0</v>
      </c>
      <c r="J60" s="640"/>
      <c r="K60" s="641"/>
      <c r="L60" s="59"/>
    </row>
    <row r="61" spans="2:13" s="2" customFormat="1">
      <c r="B61" s="566" t="s">
        <v>241</v>
      </c>
      <c r="C61" s="160" t="s">
        <v>126</v>
      </c>
      <c r="D61" s="640">
        <v>0</v>
      </c>
      <c r="E61" s="640">
        <v>0</v>
      </c>
      <c r="F61" s="640">
        <v>0</v>
      </c>
      <c r="G61" s="640">
        <v>0</v>
      </c>
      <c r="H61" s="640">
        <v>0</v>
      </c>
      <c r="I61" s="640">
        <v>0</v>
      </c>
      <c r="J61" s="640"/>
      <c r="K61" s="641"/>
      <c r="L61" s="59"/>
    </row>
    <row r="62" spans="2:13" s="2" customFormat="1">
      <c r="B62" s="566" t="s">
        <v>241</v>
      </c>
      <c r="C62" s="160" t="s">
        <v>126</v>
      </c>
      <c r="D62" s="640">
        <v>0</v>
      </c>
      <c r="E62" s="640">
        <v>0</v>
      </c>
      <c r="F62" s="640">
        <v>0</v>
      </c>
      <c r="G62" s="640">
        <v>0</v>
      </c>
      <c r="H62" s="640">
        <v>0</v>
      </c>
      <c r="I62" s="640">
        <v>0</v>
      </c>
      <c r="J62" s="640"/>
      <c r="K62" s="641"/>
      <c r="L62" s="59"/>
    </row>
    <row r="63" spans="2:13" s="2" customFormat="1">
      <c r="B63" s="783" t="s">
        <v>152</v>
      </c>
      <c r="C63" s="160" t="s">
        <v>126</v>
      </c>
      <c r="D63" s="642">
        <v>0.19822381769401803</v>
      </c>
      <c r="E63" s="642">
        <v>0.59170317561477226</v>
      </c>
      <c r="F63" s="642">
        <v>0.20971649820064042</v>
      </c>
      <c r="G63" s="642">
        <v>-0.10628409177000779</v>
      </c>
      <c r="H63" s="642">
        <v>7.2889422389428124E-2</v>
      </c>
      <c r="I63" s="642">
        <v>0.28799428000024802</v>
      </c>
      <c r="J63" s="642"/>
      <c r="K63" s="643"/>
      <c r="L63" s="59"/>
    </row>
    <row r="64" spans="2:13" s="2" customFormat="1">
      <c r="B64" s="779" t="s">
        <v>175</v>
      </c>
      <c r="C64" s="160" t="s">
        <v>126</v>
      </c>
      <c r="D64" s="627">
        <v>1861.6524057526954</v>
      </c>
      <c r="E64" s="628">
        <v>1824.7892314518926</v>
      </c>
      <c r="F64" s="628">
        <v>1885.5121128188887</v>
      </c>
      <c r="G64" s="628">
        <v>1561.3914523196854</v>
      </c>
      <c r="H64" s="628">
        <v>1521.8872303112094</v>
      </c>
      <c r="I64" s="628">
        <v>1647.8204406007987</v>
      </c>
      <c r="J64" s="628">
        <v>0</v>
      </c>
      <c r="K64" s="629">
        <v>0</v>
      </c>
      <c r="L64" s="59"/>
    </row>
    <row r="65" spans="1:12" s="2" customFormat="1">
      <c r="B65" s="234"/>
      <c r="C65" s="146"/>
      <c r="D65" s="57"/>
      <c r="E65" s="57"/>
      <c r="F65" s="57"/>
      <c r="G65" s="57"/>
      <c r="H65" s="57"/>
      <c r="I65" s="57"/>
      <c r="J65" s="57"/>
      <c r="K65" s="57"/>
      <c r="L65" s="59"/>
    </row>
    <row r="66" spans="1:12" s="2" customFormat="1">
      <c r="B66" s="779" t="s">
        <v>144</v>
      </c>
      <c r="C66" s="160" t="s">
        <v>126</v>
      </c>
      <c r="D66" s="644">
        <v>2190.9539137533061</v>
      </c>
      <c r="E66" s="645">
        <v>2157.957187890293</v>
      </c>
      <c r="F66" s="645">
        <v>2210.9691635098952</v>
      </c>
      <c r="G66" s="645">
        <v>1886.9709289999998</v>
      </c>
      <c r="H66" s="645">
        <v>1851.9524911189403</v>
      </c>
      <c r="I66" s="645">
        <v>1995</v>
      </c>
      <c r="J66" s="645">
        <v>0</v>
      </c>
      <c r="K66" s="646">
        <v>0</v>
      </c>
      <c r="L66" s="59"/>
    </row>
    <row r="67" spans="1:12" s="2" customFormat="1">
      <c r="B67" s="779" t="s">
        <v>192</v>
      </c>
      <c r="C67" s="160" t="s">
        <v>126</v>
      </c>
      <c r="D67" s="620">
        <v>2191</v>
      </c>
      <c r="E67" s="620">
        <v>2158</v>
      </c>
      <c r="F67" s="620">
        <v>2211</v>
      </c>
      <c r="G67" s="620">
        <v>1887</v>
      </c>
      <c r="H67" s="620">
        <v>1852</v>
      </c>
      <c r="I67" s="620">
        <v>1995</v>
      </c>
      <c r="J67" s="647"/>
      <c r="K67" s="648"/>
      <c r="L67" s="59"/>
    </row>
    <row r="68" spans="1:12" s="2" customFormat="1">
      <c r="B68" s="234" t="s">
        <v>120</v>
      </c>
      <c r="C68" s="146"/>
      <c r="D68" s="117" t="s">
        <v>581</v>
      </c>
      <c r="E68" s="117" t="s">
        <v>581</v>
      </c>
      <c r="F68" s="117" t="s">
        <v>581</v>
      </c>
      <c r="G68" s="117" t="s">
        <v>581</v>
      </c>
      <c r="H68" s="117" t="s">
        <v>581</v>
      </c>
      <c r="I68" s="117" t="s">
        <v>581</v>
      </c>
      <c r="J68" s="117" t="s">
        <v>581</v>
      </c>
      <c r="K68" s="117" t="s">
        <v>581</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784"/>
      <c r="C71" s="158"/>
      <c r="D71" s="82"/>
      <c r="E71" s="82"/>
      <c r="F71" s="82"/>
      <c r="G71" s="82"/>
      <c r="H71" s="82"/>
      <c r="I71" s="82"/>
      <c r="J71" s="82"/>
      <c r="K71" s="82"/>
      <c r="L71" s="285"/>
    </row>
  </sheetData>
  <sheetProtection selectLockedCells="1" selectUnlockedCells="1"/>
  <conditionalFormatting sqref="D6:K6">
    <cfRule type="expression" dxfId="71" priority="26">
      <formula>AND(D$5="Actuals",E$5="Forecast")</formula>
    </cfRule>
  </conditionalFormatting>
  <conditionalFormatting sqref="D5:K5">
    <cfRule type="expression" dxfId="70" priority="19">
      <formula>AND(D$5="Actuals",E$5="Forecast")</formula>
    </cfRule>
  </conditionalFormatting>
  <conditionalFormatting sqref="D33:H33 D64:K64 D28:H28 D66:K66 J33:K33 D36:H45 D48:H63 J48:K63 D68:K68 D67:H67 J67:K67 J36:K45">
    <cfRule type="expression" dxfId="69" priority="18">
      <formula>D$5="Forecast"</formula>
    </cfRule>
  </conditionalFormatting>
  <conditionalFormatting sqref="J28:K28 J10:K26">
    <cfRule type="expression" dxfId="68" priority="17">
      <formula>J$5="Forecast"</formula>
    </cfRule>
  </conditionalFormatting>
  <conditionalFormatting sqref="H10:H26">
    <cfRule type="expression" dxfId="67" priority="16">
      <formula>H$5="Forecast"</formula>
    </cfRule>
  </conditionalFormatting>
  <conditionalFormatting sqref="G10:G26">
    <cfRule type="expression" dxfId="66" priority="15">
      <formula>G$5="Forecast"</formula>
    </cfRule>
  </conditionalFormatting>
  <conditionalFormatting sqref="D67:I67">
    <cfRule type="expression" dxfId="65" priority="11">
      <formula>D$5="Forecast"</formula>
    </cfRule>
  </conditionalFormatting>
  <conditionalFormatting sqref="D33:I33">
    <cfRule type="expression" dxfId="64" priority="7">
      <formula>D$5="Forecast"</formula>
    </cfRule>
  </conditionalFormatting>
  <conditionalFormatting sqref="D10:I13">
    <cfRule type="expression" dxfId="63" priority="5">
      <formula>D$5="Forecast"</formula>
    </cfRule>
  </conditionalFormatting>
  <conditionalFormatting sqref="I28">
    <cfRule type="expression" dxfId="62" priority="4">
      <formula>I$5="Forecast"</formula>
    </cfRule>
  </conditionalFormatting>
  <conditionalFormatting sqref="I14:I26 D16:I16 D19:I25">
    <cfRule type="expression" dxfId="61" priority="3">
      <formula>D$5="Forecast"</formula>
    </cfRule>
  </conditionalFormatting>
  <conditionalFormatting sqref="I36:I45 D36:I44">
    <cfRule type="expression" dxfId="60" priority="2">
      <formula>D$5="Forecast"</formula>
    </cfRule>
  </conditionalFormatting>
  <conditionalFormatting sqref="D48:I63">
    <cfRule type="expression" dxfId="59" priority="1">
      <formula>D$5="Forecast"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70" zoomScaleNormal="70" workbookViewId="0">
      <pane ySplit="6" topLeftCell="A42" activePane="bottomLeft" state="frozen"/>
      <selection activeCell="B75" sqref="A1:XFD1048576"/>
      <selection pane="bottomLeft" sqref="A1:XFD1048576"/>
    </sheetView>
  </sheetViews>
  <sheetFormatPr defaultRowHeight="12.4"/>
  <cols>
    <col min="1" max="1" width="8.41015625" customWidth="1"/>
    <col min="2" max="2" width="102.5859375" customWidth="1"/>
    <col min="3" max="3" width="13.41015625" style="144" customWidth="1"/>
    <col min="4" max="11" width="11.1171875" customWidth="1"/>
    <col min="12" max="12" width="5" customWidth="1"/>
  </cols>
  <sheetData>
    <row r="1" spans="1:12" s="32" customFormat="1" ht="20.65">
      <c r="A1" s="122" t="s">
        <v>308</v>
      </c>
      <c r="B1" s="124"/>
      <c r="C1" s="156"/>
      <c r="D1" s="124"/>
      <c r="E1" s="124"/>
      <c r="F1" s="124"/>
      <c r="G1" s="124"/>
      <c r="H1" s="124"/>
      <c r="I1" s="124"/>
      <c r="J1" s="124"/>
      <c r="K1" s="124"/>
      <c r="L1" s="125"/>
    </row>
    <row r="2" spans="1:12" s="32" customFormat="1" ht="20.65">
      <c r="A2" s="126" t="s">
        <v>53</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09" t="s">
        <v>576</v>
      </c>
      <c r="E5" s="410" t="s">
        <v>576</v>
      </c>
      <c r="F5" s="410" t="s">
        <v>576</v>
      </c>
      <c r="G5" s="410" t="s">
        <v>576</v>
      </c>
      <c r="H5" s="410" t="s">
        <v>576</v>
      </c>
      <c r="I5" s="410" t="s">
        <v>576</v>
      </c>
      <c r="J5" s="410" t="s">
        <v>539</v>
      </c>
      <c r="K5" s="411" t="s">
        <v>539</v>
      </c>
    </row>
    <row r="6" spans="1:12" s="2" customFormat="1">
      <c r="C6" s="144"/>
      <c r="D6" s="119">
        <v>2014</v>
      </c>
      <c r="E6" s="120">
        <v>2015</v>
      </c>
      <c r="F6" s="120">
        <v>2016</v>
      </c>
      <c r="G6" s="120">
        <v>2017</v>
      </c>
      <c r="H6" s="120">
        <v>2018</v>
      </c>
      <c r="I6" s="120">
        <v>2019</v>
      </c>
      <c r="J6" s="120">
        <v>2020</v>
      </c>
      <c r="K6" s="203">
        <v>2021</v>
      </c>
    </row>
    <row r="7" spans="1:12" s="2" customFormat="1">
      <c r="C7" s="144"/>
    </row>
    <row r="8" spans="1:12" s="2" customFormat="1">
      <c r="B8" s="52" t="s">
        <v>314</v>
      </c>
      <c r="C8" s="145"/>
      <c r="D8" s="52"/>
      <c r="E8" s="52"/>
      <c r="F8" s="52"/>
      <c r="G8" s="52"/>
      <c r="H8" s="52"/>
      <c r="I8" s="52"/>
      <c r="J8" s="52"/>
      <c r="K8" s="52"/>
      <c r="L8" s="36"/>
    </row>
    <row r="9" spans="1:12" s="2" customFormat="1">
      <c r="B9" s="134" t="s">
        <v>158</v>
      </c>
      <c r="C9" s="160" t="s">
        <v>126</v>
      </c>
      <c r="D9" s="620">
        <v>509</v>
      </c>
      <c r="E9" s="620">
        <v>520</v>
      </c>
      <c r="F9" s="620">
        <v>581</v>
      </c>
      <c r="G9" s="620">
        <v>549</v>
      </c>
      <c r="H9" s="620">
        <v>610</v>
      </c>
      <c r="I9" s="620">
        <v>706</v>
      </c>
      <c r="J9" s="620"/>
      <c r="K9" s="630"/>
    </row>
    <row r="10" spans="1:12" s="2" customFormat="1">
      <c r="B10" s="134" t="s">
        <v>159</v>
      </c>
      <c r="C10" s="160" t="s">
        <v>126</v>
      </c>
      <c r="D10" s="622">
        <v>35</v>
      </c>
      <c r="E10" s="622">
        <v>40</v>
      </c>
      <c r="F10" s="622">
        <v>24</v>
      </c>
      <c r="G10" s="622">
        <v>11</v>
      </c>
      <c r="H10" s="622">
        <v>2</v>
      </c>
      <c r="I10" s="622">
        <v>30</v>
      </c>
      <c r="J10" s="622"/>
      <c r="K10" s="631"/>
    </row>
    <row r="11" spans="1:12" s="2" customFormat="1" ht="29.25" customHeight="1">
      <c r="B11" s="135" t="s">
        <v>445</v>
      </c>
      <c r="C11" s="160" t="s">
        <v>126</v>
      </c>
      <c r="D11" s="622">
        <v>0</v>
      </c>
      <c r="E11" s="622">
        <v>0</v>
      </c>
      <c r="F11" s="622">
        <v>0</v>
      </c>
      <c r="G11" s="622">
        <v>0</v>
      </c>
      <c r="H11" s="622">
        <v>0</v>
      </c>
      <c r="I11" s="622">
        <v>-2</v>
      </c>
      <c r="J11" s="622"/>
      <c r="K11" s="631"/>
    </row>
    <row r="12" spans="1:12" s="2" customFormat="1">
      <c r="B12" s="134" t="s">
        <v>160</v>
      </c>
      <c r="C12" s="160" t="s">
        <v>126</v>
      </c>
      <c r="D12" s="622">
        <v>-21.088300859999997</v>
      </c>
      <c r="E12" s="622">
        <v>-20.504847059999996</v>
      </c>
      <c r="F12" s="622">
        <v>-22.986581709999996</v>
      </c>
      <c r="G12" s="622">
        <v>-39.204288600000055</v>
      </c>
      <c r="H12" s="622">
        <v>-59</v>
      </c>
      <c r="I12" s="622">
        <v>-109</v>
      </c>
      <c r="J12" s="622"/>
      <c r="K12" s="631"/>
    </row>
    <row r="13" spans="1:12" s="2" customFormat="1">
      <c r="B13" s="134" t="s">
        <v>161</v>
      </c>
      <c r="C13" s="160" t="s">
        <v>126</v>
      </c>
      <c r="D13" s="622">
        <v>-2</v>
      </c>
      <c r="E13" s="622">
        <v>-2</v>
      </c>
      <c r="F13" s="622">
        <v>0</v>
      </c>
      <c r="G13" s="622">
        <v>-1</v>
      </c>
      <c r="H13" s="622">
        <v>0</v>
      </c>
      <c r="I13" s="622">
        <v>0</v>
      </c>
      <c r="J13" s="622"/>
      <c r="K13" s="631"/>
    </row>
    <row r="14" spans="1:12" s="2" customFormat="1">
      <c r="B14" s="134" t="s">
        <v>162</v>
      </c>
      <c r="C14" s="160" t="s">
        <v>126</v>
      </c>
      <c r="D14" s="653">
        <v>0</v>
      </c>
      <c r="E14" s="653">
        <v>0</v>
      </c>
      <c r="F14" s="653">
        <v>0</v>
      </c>
      <c r="G14" s="653">
        <v>0</v>
      </c>
      <c r="H14" s="653">
        <v>0</v>
      </c>
      <c r="I14" s="653">
        <v>0</v>
      </c>
      <c r="J14" s="653"/>
      <c r="K14" s="654"/>
    </row>
    <row r="15" spans="1:12" s="2" customFormat="1">
      <c r="A15" s="3">
        <v>1</v>
      </c>
      <c r="B15" s="882" t="s">
        <v>241</v>
      </c>
      <c r="C15" s="160" t="s">
        <v>126</v>
      </c>
      <c r="D15" s="620">
        <v>0</v>
      </c>
      <c r="E15" s="620">
        <v>0</v>
      </c>
      <c r="F15" s="620">
        <v>0</v>
      </c>
      <c r="G15" s="620">
        <v>0</v>
      </c>
      <c r="H15" s="620">
        <v>0</v>
      </c>
      <c r="I15" s="620">
        <v>0</v>
      </c>
      <c r="J15" s="620"/>
      <c r="K15" s="630"/>
    </row>
    <row r="16" spans="1:12" s="2" customFormat="1">
      <c r="A16" s="3">
        <v>2</v>
      </c>
      <c r="B16" s="882" t="s">
        <v>241</v>
      </c>
      <c r="C16" s="160" t="s">
        <v>126</v>
      </c>
      <c r="D16" s="622">
        <v>0</v>
      </c>
      <c r="E16" s="622">
        <v>0</v>
      </c>
      <c r="F16" s="622">
        <v>0</v>
      </c>
      <c r="G16" s="622">
        <v>0</v>
      </c>
      <c r="H16" s="622">
        <v>0</v>
      </c>
      <c r="I16" s="622">
        <v>0</v>
      </c>
      <c r="J16" s="622"/>
      <c r="K16" s="631"/>
    </row>
    <row r="17" spans="1:11" s="2" customFormat="1">
      <c r="A17" s="3">
        <v>3</v>
      </c>
      <c r="B17" s="882" t="s">
        <v>241</v>
      </c>
      <c r="C17" s="160" t="s">
        <v>126</v>
      </c>
      <c r="D17" s="622">
        <v>0</v>
      </c>
      <c r="E17" s="622">
        <v>0</v>
      </c>
      <c r="F17" s="622">
        <v>0</v>
      </c>
      <c r="G17" s="622">
        <v>0</v>
      </c>
      <c r="H17" s="622">
        <v>0</v>
      </c>
      <c r="I17" s="622">
        <v>0</v>
      </c>
      <c r="J17" s="622"/>
      <c r="K17" s="631"/>
    </row>
    <row r="18" spans="1:11" s="2" customFormat="1">
      <c r="B18" s="12" t="s">
        <v>163</v>
      </c>
      <c r="C18" s="160" t="s">
        <v>126</v>
      </c>
      <c r="D18" s="655">
        <v>520.91169914</v>
      </c>
      <c r="E18" s="656">
        <v>537.49515294000003</v>
      </c>
      <c r="F18" s="656">
        <v>582.01341829</v>
      </c>
      <c r="G18" s="656">
        <v>519.79571139999996</v>
      </c>
      <c r="H18" s="656">
        <v>553</v>
      </c>
      <c r="I18" s="656">
        <v>625</v>
      </c>
      <c r="J18" s="656">
        <v>0</v>
      </c>
      <c r="K18" s="657">
        <v>0</v>
      </c>
    </row>
    <row r="19" spans="1:11" s="2" customFormat="1">
      <c r="B19" s="134" t="s">
        <v>164</v>
      </c>
      <c r="C19" s="160" t="s">
        <v>126</v>
      </c>
      <c r="D19" s="620">
        <v>1187</v>
      </c>
      <c r="E19" s="620">
        <v>1153</v>
      </c>
      <c r="F19" s="620">
        <v>1178</v>
      </c>
      <c r="G19" s="620">
        <v>1129</v>
      </c>
      <c r="H19" s="620">
        <v>1128</v>
      </c>
      <c r="I19" s="620">
        <v>1182</v>
      </c>
      <c r="J19" s="659"/>
      <c r="K19" s="660"/>
    </row>
    <row r="20" spans="1:11" s="2" customFormat="1">
      <c r="A20" s="3">
        <v>1</v>
      </c>
      <c r="B20" s="882" t="s">
        <v>241</v>
      </c>
      <c r="C20" s="160" t="s">
        <v>126</v>
      </c>
      <c r="D20" s="619">
        <v>0</v>
      </c>
      <c r="E20" s="620">
        <v>0</v>
      </c>
      <c r="F20" s="620">
        <v>0</v>
      </c>
      <c r="G20" s="620">
        <v>0</v>
      </c>
      <c r="H20" s="620">
        <v>0</v>
      </c>
      <c r="I20" s="620">
        <v>0</v>
      </c>
      <c r="J20" s="620"/>
      <c r="K20" s="630"/>
    </row>
    <row r="21" spans="1:11" s="2" customFormat="1">
      <c r="A21" s="3">
        <v>2</v>
      </c>
      <c r="B21" s="882" t="s">
        <v>241</v>
      </c>
      <c r="C21" s="160" t="s">
        <v>126</v>
      </c>
      <c r="D21" s="621">
        <v>0</v>
      </c>
      <c r="E21" s="622">
        <v>0</v>
      </c>
      <c r="F21" s="622">
        <v>0</v>
      </c>
      <c r="G21" s="622">
        <v>0</v>
      </c>
      <c r="H21" s="622">
        <v>0</v>
      </c>
      <c r="I21" s="622">
        <v>0</v>
      </c>
      <c r="J21" s="622"/>
      <c r="K21" s="631"/>
    </row>
    <row r="22" spans="1:11" s="2" customFormat="1">
      <c r="A22" s="3">
        <v>3</v>
      </c>
      <c r="B22" s="882" t="s">
        <v>241</v>
      </c>
      <c r="C22" s="160" t="s">
        <v>126</v>
      </c>
      <c r="D22" s="621">
        <v>0</v>
      </c>
      <c r="E22" s="622">
        <v>0</v>
      </c>
      <c r="F22" s="622">
        <v>0</v>
      </c>
      <c r="G22" s="622">
        <v>0</v>
      </c>
      <c r="H22" s="622">
        <v>0</v>
      </c>
      <c r="I22" s="622">
        <v>0</v>
      </c>
      <c r="J22" s="622"/>
      <c r="K22" s="631"/>
    </row>
    <row r="23" spans="1:11" s="2" customFormat="1">
      <c r="B23" s="12" t="s">
        <v>165</v>
      </c>
      <c r="C23" s="160" t="s">
        <v>126</v>
      </c>
      <c r="D23" s="635">
        <v>1707.9116991400001</v>
      </c>
      <c r="E23" s="636">
        <v>1690.49515294</v>
      </c>
      <c r="F23" s="636">
        <v>1760.0134182900001</v>
      </c>
      <c r="G23" s="636">
        <v>1648.7957114000001</v>
      </c>
      <c r="H23" s="636">
        <v>1681</v>
      </c>
      <c r="I23" s="636">
        <v>1807</v>
      </c>
      <c r="J23" s="636">
        <v>0</v>
      </c>
      <c r="K23" s="637">
        <v>0</v>
      </c>
    </row>
    <row r="24" spans="1:11" s="2" customFormat="1">
      <c r="C24" s="144"/>
      <c r="D24" s="53"/>
      <c r="E24" s="53"/>
      <c r="F24" s="53"/>
      <c r="G24" s="53"/>
      <c r="H24" s="53"/>
      <c r="I24" s="53"/>
      <c r="J24" s="53"/>
      <c r="K24" s="53"/>
    </row>
    <row r="25" spans="1:11" s="2" customFormat="1">
      <c r="B25" s="12" t="s">
        <v>435</v>
      </c>
      <c r="C25" s="160" t="s">
        <v>126</v>
      </c>
      <c r="D25" s="55"/>
    </row>
    <row r="26" spans="1:11" s="2" customFormat="1">
      <c r="A26" s="3">
        <v>1</v>
      </c>
      <c r="B26" s="543" t="s">
        <v>582</v>
      </c>
      <c r="C26" s="160" t="s">
        <v>126</v>
      </c>
      <c r="D26" s="619">
        <v>-88.774791660000005</v>
      </c>
      <c r="E26" s="620">
        <v>-86.6471708248</v>
      </c>
      <c r="F26" s="620">
        <v>-66.48738516904001</v>
      </c>
      <c r="G26" s="620">
        <v>-42.348235260000003</v>
      </c>
      <c r="H26" s="620">
        <v>-33</v>
      </c>
      <c r="I26" s="620">
        <v>-31.213308697214636</v>
      </c>
      <c r="J26" s="620"/>
      <c r="K26" s="630"/>
    </row>
    <row r="27" spans="1:11" s="2" customFormat="1">
      <c r="A27" s="3">
        <v>2</v>
      </c>
      <c r="B27" s="919" t="s">
        <v>583</v>
      </c>
      <c r="C27" s="160" t="s">
        <v>126</v>
      </c>
      <c r="D27" s="621">
        <v>-271</v>
      </c>
      <c r="E27" s="622">
        <v>-287</v>
      </c>
      <c r="F27" s="622">
        <v>-298</v>
      </c>
      <c r="G27" s="622">
        <v>-309</v>
      </c>
      <c r="H27" s="622">
        <v>-305</v>
      </c>
      <c r="I27" s="622">
        <v>-319</v>
      </c>
      <c r="J27" s="622"/>
      <c r="K27" s="631"/>
    </row>
    <row r="28" spans="1:11" s="2" customFormat="1">
      <c r="A28" s="3">
        <v>3</v>
      </c>
      <c r="B28" s="919" t="s">
        <v>584</v>
      </c>
      <c r="C28" s="160" t="s">
        <v>126</v>
      </c>
      <c r="D28" s="621">
        <v>21.108361410441297</v>
      </c>
      <c r="E28" s="622">
        <v>21.598685189999998</v>
      </c>
      <c r="F28" s="622">
        <v>22.232259689999999</v>
      </c>
      <c r="G28" s="622">
        <v>22.232259689999999</v>
      </c>
      <c r="H28" s="622">
        <v>20.734517750000009</v>
      </c>
      <c r="I28" s="622">
        <v>0</v>
      </c>
      <c r="J28" s="622"/>
      <c r="K28" s="631"/>
    </row>
    <row r="29" spans="1:11" s="2" customFormat="1">
      <c r="A29" s="3">
        <v>4</v>
      </c>
      <c r="B29" s="919" t="s">
        <v>585</v>
      </c>
      <c r="C29" s="160" t="s">
        <v>126</v>
      </c>
      <c r="D29" s="621">
        <v>-215</v>
      </c>
      <c r="E29" s="622">
        <v>-199</v>
      </c>
      <c r="F29" s="622">
        <v>-179</v>
      </c>
      <c r="G29" s="622">
        <v>0</v>
      </c>
      <c r="H29" s="622">
        <v>0</v>
      </c>
      <c r="I29" s="622">
        <v>0</v>
      </c>
      <c r="J29" s="622"/>
      <c r="K29" s="631"/>
    </row>
    <row r="30" spans="1:11" s="2" customFormat="1">
      <c r="A30" s="3">
        <v>5</v>
      </c>
      <c r="B30" s="919" t="s">
        <v>586</v>
      </c>
      <c r="C30" s="160" t="s">
        <v>126</v>
      </c>
      <c r="D30" s="621">
        <v>45.707342586693883</v>
      </c>
      <c r="E30" s="622">
        <v>36.434556936893372</v>
      </c>
      <c r="F30" s="622">
        <v>27.357920700000001</v>
      </c>
      <c r="G30" s="622">
        <v>0</v>
      </c>
      <c r="H30" s="622">
        <v>0</v>
      </c>
      <c r="I30" s="622">
        <v>0</v>
      </c>
      <c r="J30" s="622"/>
      <c r="K30" s="631"/>
    </row>
    <row r="31" spans="1:11" s="2" customFormat="1">
      <c r="A31" s="3">
        <v>6</v>
      </c>
      <c r="B31" s="919" t="s">
        <v>587</v>
      </c>
      <c r="C31" s="160" t="s">
        <v>126</v>
      </c>
      <c r="D31" s="621">
        <v>83</v>
      </c>
      <c r="E31" s="622">
        <v>40</v>
      </c>
      <c r="F31" s="622">
        <v>0</v>
      </c>
      <c r="G31" s="622">
        <v>-11</v>
      </c>
      <c r="H31" s="622">
        <v>0.45110357978542653</v>
      </c>
      <c r="I31" s="622">
        <v>2</v>
      </c>
      <c r="J31" s="622"/>
      <c r="K31" s="631"/>
    </row>
    <row r="32" spans="1:11" s="2" customFormat="1">
      <c r="A32" s="3">
        <v>7</v>
      </c>
      <c r="B32" s="919" t="s">
        <v>588</v>
      </c>
      <c r="C32" s="160" t="s">
        <v>126</v>
      </c>
      <c r="D32" s="621">
        <v>-1.8029245628999997</v>
      </c>
      <c r="E32" s="622">
        <v>-2.2699573819999999</v>
      </c>
      <c r="F32" s="622">
        <v>-2.8711564699999998</v>
      </c>
      <c r="G32" s="622">
        <v>-3.1122719167300001</v>
      </c>
      <c r="H32" s="622">
        <v>-2.916930748</v>
      </c>
      <c r="I32" s="622">
        <v>-3.3174192900000001</v>
      </c>
      <c r="J32" s="622"/>
      <c r="K32" s="631"/>
    </row>
    <row r="33" spans="1:11" s="2" customFormat="1">
      <c r="A33" s="3">
        <v>8</v>
      </c>
      <c r="B33" s="919" t="s">
        <v>589</v>
      </c>
      <c r="C33" s="160" t="s">
        <v>126</v>
      </c>
      <c r="D33" s="621">
        <v>0</v>
      </c>
      <c r="E33" s="622">
        <v>0</v>
      </c>
      <c r="F33" s="622">
        <v>0</v>
      </c>
      <c r="G33" s="622">
        <v>-3.5677410000000007E-2</v>
      </c>
      <c r="H33" s="622">
        <v>-1.06975698</v>
      </c>
      <c r="I33" s="622">
        <v>-0.72411406999999994</v>
      </c>
      <c r="J33" s="622"/>
      <c r="K33" s="631"/>
    </row>
    <row r="34" spans="1:11" s="2" customFormat="1">
      <c r="A34" s="3">
        <v>9</v>
      </c>
      <c r="B34" s="919" t="s">
        <v>590</v>
      </c>
      <c r="C34" s="160" t="s">
        <v>126</v>
      </c>
      <c r="D34" s="621">
        <v>0</v>
      </c>
      <c r="E34" s="622">
        <v>0</v>
      </c>
      <c r="F34" s="622">
        <v>0</v>
      </c>
      <c r="G34" s="622">
        <v>0</v>
      </c>
      <c r="H34" s="622">
        <v>0</v>
      </c>
      <c r="I34" s="622">
        <v>-3.1850938900000454</v>
      </c>
      <c r="J34" s="622"/>
      <c r="K34" s="631"/>
    </row>
    <row r="35" spans="1:11" s="2" customFormat="1">
      <c r="A35" s="3">
        <v>10</v>
      </c>
      <c r="B35" s="919" t="s">
        <v>591</v>
      </c>
      <c r="C35" s="160" t="s">
        <v>126</v>
      </c>
      <c r="D35" s="621">
        <v>-30</v>
      </c>
      <c r="E35" s="622">
        <v>-1</v>
      </c>
      <c r="F35" s="622">
        <v>0</v>
      </c>
      <c r="G35" s="622">
        <v>-15</v>
      </c>
      <c r="H35" s="622">
        <v>-1</v>
      </c>
      <c r="I35" s="622">
        <v>-6</v>
      </c>
      <c r="J35" s="622"/>
      <c r="K35" s="631"/>
    </row>
    <row r="36" spans="1:11" s="2" customFormat="1">
      <c r="A36" s="3">
        <v>11</v>
      </c>
      <c r="B36" s="919" t="s">
        <v>592</v>
      </c>
      <c r="C36" s="160" t="s">
        <v>126</v>
      </c>
      <c r="D36" s="621">
        <v>0</v>
      </c>
      <c r="E36" s="622">
        <v>0</v>
      </c>
      <c r="F36" s="622">
        <v>0</v>
      </c>
      <c r="G36" s="622">
        <v>-4.9190431599999727</v>
      </c>
      <c r="H36" s="622">
        <v>-21.226457879999998</v>
      </c>
      <c r="I36" s="622">
        <v>-17.529711290000002</v>
      </c>
      <c r="J36" s="622"/>
      <c r="K36" s="631"/>
    </row>
    <row r="37" spans="1:11" s="2" customFormat="1">
      <c r="A37" s="3">
        <v>12</v>
      </c>
      <c r="B37" s="919" t="s">
        <v>593</v>
      </c>
      <c r="C37" s="160" t="s">
        <v>126</v>
      </c>
      <c r="D37" s="621">
        <v>0</v>
      </c>
      <c r="E37" s="622">
        <v>0</v>
      </c>
      <c r="F37" s="622">
        <v>0</v>
      </c>
      <c r="G37" s="622">
        <v>0</v>
      </c>
      <c r="H37" s="622">
        <v>-1.35563067</v>
      </c>
      <c r="I37" s="622">
        <v>-1.0924227399999999</v>
      </c>
      <c r="J37" s="622"/>
      <c r="K37" s="631"/>
    </row>
    <row r="38" spans="1:11" s="2" customFormat="1">
      <c r="A38" s="3">
        <v>13</v>
      </c>
      <c r="B38" s="919" t="s">
        <v>594</v>
      </c>
      <c r="C38" s="160" t="s">
        <v>126</v>
      </c>
      <c r="D38" s="621">
        <v>0</v>
      </c>
      <c r="E38" s="622">
        <v>0</v>
      </c>
      <c r="F38" s="622">
        <v>0</v>
      </c>
      <c r="G38" s="622">
        <v>0</v>
      </c>
      <c r="H38" s="622">
        <v>0</v>
      </c>
      <c r="I38" s="622">
        <v>-8.9</v>
      </c>
      <c r="J38" s="622"/>
      <c r="K38" s="631"/>
    </row>
    <row r="39" spans="1:11" s="2" customFormat="1">
      <c r="A39" s="3">
        <v>14</v>
      </c>
      <c r="B39" s="919" t="s">
        <v>595</v>
      </c>
      <c r="C39" s="160" t="s">
        <v>126</v>
      </c>
      <c r="D39" s="621">
        <v>0</v>
      </c>
      <c r="E39" s="622">
        <v>0</v>
      </c>
      <c r="F39" s="622">
        <v>0</v>
      </c>
      <c r="G39" s="622">
        <v>0</v>
      </c>
      <c r="H39" s="622">
        <v>0</v>
      </c>
      <c r="I39" s="622">
        <v>-3.6751768299999883</v>
      </c>
      <c r="J39" s="622"/>
      <c r="K39" s="631"/>
    </row>
    <row r="40" spans="1:11" s="2" customFormat="1">
      <c r="A40" s="3">
        <v>15</v>
      </c>
      <c r="B40" s="919" t="s">
        <v>596</v>
      </c>
      <c r="C40" s="160" t="s">
        <v>126</v>
      </c>
      <c r="D40" s="621">
        <v>0</v>
      </c>
      <c r="E40" s="622">
        <v>0</v>
      </c>
      <c r="F40" s="622">
        <v>0</v>
      </c>
      <c r="G40" s="622">
        <v>0</v>
      </c>
      <c r="H40" s="622">
        <v>0</v>
      </c>
      <c r="I40" s="622">
        <v>-14</v>
      </c>
      <c r="J40" s="622"/>
      <c r="K40" s="631"/>
    </row>
    <row r="41" spans="1:11" s="2" customFormat="1">
      <c r="A41" s="3">
        <v>16</v>
      </c>
      <c r="B41" s="919" t="s">
        <v>597</v>
      </c>
      <c r="C41" s="160" t="s">
        <v>126</v>
      </c>
      <c r="D41" s="621">
        <v>0</v>
      </c>
      <c r="E41" s="622">
        <v>0</v>
      </c>
      <c r="F41" s="622">
        <v>0</v>
      </c>
      <c r="G41" s="622">
        <v>0</v>
      </c>
      <c r="H41" s="622">
        <v>0</v>
      </c>
      <c r="I41" s="622">
        <v>-0.61276066000000007</v>
      </c>
      <c r="J41" s="622"/>
      <c r="K41" s="631"/>
    </row>
    <row r="42" spans="1:11" s="2" customFormat="1">
      <c r="A42" s="3">
        <v>17</v>
      </c>
      <c r="B42" s="919" t="s">
        <v>598</v>
      </c>
      <c r="C42" s="160" t="s">
        <v>126</v>
      </c>
      <c r="D42" s="621">
        <v>0</v>
      </c>
      <c r="E42" s="622">
        <v>0</v>
      </c>
      <c r="F42" s="622">
        <v>-3</v>
      </c>
      <c r="G42" s="622">
        <v>0</v>
      </c>
      <c r="H42" s="622">
        <v>0</v>
      </c>
      <c r="I42" s="622">
        <v>0</v>
      </c>
      <c r="J42" s="622"/>
      <c r="K42" s="631"/>
    </row>
    <row r="43" spans="1:11" s="2" customFormat="1">
      <c r="A43" s="3">
        <v>18</v>
      </c>
      <c r="B43" s="919" t="s">
        <v>599</v>
      </c>
      <c r="C43" s="160" t="s">
        <v>126</v>
      </c>
      <c r="D43" s="621">
        <v>0</v>
      </c>
      <c r="E43" s="622">
        <v>0</v>
      </c>
      <c r="F43" s="622">
        <v>-3</v>
      </c>
      <c r="G43" s="622">
        <v>0</v>
      </c>
      <c r="H43" s="622">
        <v>0</v>
      </c>
      <c r="I43" s="622">
        <v>0</v>
      </c>
      <c r="J43" s="622"/>
      <c r="K43" s="631"/>
    </row>
    <row r="44" spans="1:11" s="2" customFormat="1">
      <c r="A44" s="3">
        <v>19</v>
      </c>
      <c r="B44" s="919" t="s">
        <v>600</v>
      </c>
      <c r="C44" s="160" t="s">
        <v>126</v>
      </c>
      <c r="D44" s="621">
        <v>0</v>
      </c>
      <c r="E44" s="622">
        <v>0</v>
      </c>
      <c r="F44" s="622">
        <v>0</v>
      </c>
      <c r="G44" s="622">
        <v>0</v>
      </c>
      <c r="H44" s="622">
        <v>-1.33857</v>
      </c>
      <c r="I44" s="622">
        <v>0</v>
      </c>
      <c r="J44" s="622"/>
      <c r="K44" s="631"/>
    </row>
    <row r="45" spans="1:11" s="2" customFormat="1">
      <c r="A45" s="3">
        <v>20</v>
      </c>
      <c r="B45" s="919" t="s">
        <v>601</v>
      </c>
      <c r="C45" s="160" t="s">
        <v>126</v>
      </c>
      <c r="D45" s="621">
        <v>0</v>
      </c>
      <c r="E45" s="622">
        <v>0</v>
      </c>
      <c r="F45" s="622">
        <v>0</v>
      </c>
      <c r="G45" s="622">
        <v>0</v>
      </c>
      <c r="H45" s="622">
        <v>0</v>
      </c>
      <c r="I45" s="622">
        <v>-4.1236280000000001</v>
      </c>
      <c r="J45" s="622"/>
      <c r="K45" s="631"/>
    </row>
    <row r="46" spans="1:11" s="2" customFormat="1">
      <c r="A46" s="3">
        <v>21</v>
      </c>
      <c r="B46" s="919" t="s">
        <v>602</v>
      </c>
      <c r="C46" s="160" t="s">
        <v>126</v>
      </c>
      <c r="D46" s="621">
        <v>-1031.369624669119</v>
      </c>
      <c r="E46" s="622">
        <v>-999.42085437702349</v>
      </c>
      <c r="F46" s="622">
        <v>-1022.9796916690605</v>
      </c>
      <c r="G46" s="622">
        <v>-1052.0900374874204</v>
      </c>
      <c r="H46" s="622">
        <v>-1099.3306218775617</v>
      </c>
      <c r="I46" s="622">
        <v>-1159.4295712363962</v>
      </c>
      <c r="J46" s="622"/>
      <c r="K46" s="631"/>
    </row>
    <row r="47" spans="1:11" s="2" customFormat="1">
      <c r="A47" s="3">
        <v>22</v>
      </c>
      <c r="B47" s="919" t="s">
        <v>603</v>
      </c>
      <c r="C47" s="160" t="s">
        <v>126</v>
      </c>
      <c r="D47" s="621">
        <v>-1.4665054197875833</v>
      </c>
      <c r="E47" s="622">
        <v>-1.1467335941840908</v>
      </c>
      <c r="F47" s="622">
        <v>-1.1467335941840908</v>
      </c>
      <c r="G47" s="622">
        <v>-1.7405018380604518</v>
      </c>
      <c r="H47" s="622">
        <v>-2.2246253622380707</v>
      </c>
      <c r="I47" s="622">
        <v>-2.0433823710641543</v>
      </c>
      <c r="J47" s="622"/>
      <c r="K47" s="631"/>
    </row>
    <row r="48" spans="1:11" s="2" customFormat="1">
      <c r="A48" s="3">
        <v>23</v>
      </c>
      <c r="B48" s="919" t="s">
        <v>604</v>
      </c>
      <c r="C48" s="160" t="s">
        <v>126</v>
      </c>
      <c r="D48" s="621">
        <v>0.67498944409281469</v>
      </c>
      <c r="E48" s="622">
        <v>0.13888464164784292</v>
      </c>
      <c r="F48" s="622">
        <v>-0.29954229837387247</v>
      </c>
      <c r="G48" s="622">
        <v>-1.0161348568076929</v>
      </c>
      <c r="H48" s="622">
        <v>-1.7219263301149184</v>
      </c>
      <c r="I48" s="622">
        <v>1.9129181044084909</v>
      </c>
      <c r="J48" s="622"/>
      <c r="K48" s="631"/>
    </row>
    <row r="49" spans="1:11" s="2" customFormat="1">
      <c r="A49" s="3">
        <v>24</v>
      </c>
      <c r="B49" s="919" t="s">
        <v>605</v>
      </c>
      <c r="C49" s="160" t="s">
        <v>126</v>
      </c>
      <c r="D49" s="621">
        <v>0</v>
      </c>
      <c r="E49" s="622">
        <v>0</v>
      </c>
      <c r="F49" s="622">
        <v>0</v>
      </c>
      <c r="G49" s="622">
        <v>0</v>
      </c>
      <c r="H49" s="622">
        <v>0.20867380097069982</v>
      </c>
      <c r="I49" s="622">
        <v>0.2331291337276844</v>
      </c>
      <c r="J49" s="622"/>
      <c r="K49" s="631"/>
    </row>
    <row r="50" spans="1:11" s="2" customFormat="1">
      <c r="A50" s="3">
        <v>25</v>
      </c>
      <c r="B50" s="919" t="s">
        <v>606</v>
      </c>
      <c r="C50" s="160" t="s">
        <v>126</v>
      </c>
      <c r="D50" s="621">
        <v>0</v>
      </c>
      <c r="E50" s="622">
        <v>0</v>
      </c>
      <c r="F50" s="622">
        <v>0</v>
      </c>
      <c r="G50" s="622">
        <v>0</v>
      </c>
      <c r="H50" s="622">
        <v>6.6827253263324824</v>
      </c>
      <c r="I50" s="622">
        <v>7.1009301355815131</v>
      </c>
      <c r="J50" s="622"/>
      <c r="K50" s="631"/>
    </row>
    <row r="51" spans="1:11" s="2" customFormat="1">
      <c r="A51" s="3">
        <v>26</v>
      </c>
      <c r="B51" s="919" t="s">
        <v>607</v>
      </c>
      <c r="C51" s="160" t="s">
        <v>126</v>
      </c>
      <c r="D51" s="621">
        <v>0</v>
      </c>
      <c r="E51" s="622">
        <v>0</v>
      </c>
      <c r="F51" s="622">
        <v>0</v>
      </c>
      <c r="G51" s="622">
        <v>-1.2460203840548885</v>
      </c>
      <c r="H51" s="622">
        <v>0</v>
      </c>
      <c r="I51" s="622">
        <v>0</v>
      </c>
      <c r="J51" s="622"/>
      <c r="K51" s="631"/>
    </row>
    <row r="52" spans="1:11" s="2" customFormat="1">
      <c r="A52" s="3">
        <v>27</v>
      </c>
      <c r="B52" s="919" t="s">
        <v>608</v>
      </c>
      <c r="C52" s="160" t="s">
        <v>126</v>
      </c>
      <c r="D52" s="621">
        <v>-1.4093652764250952</v>
      </c>
      <c r="E52" s="622">
        <v>0.98037833525024765</v>
      </c>
      <c r="F52" s="622">
        <v>0.73558648391068771</v>
      </c>
      <c r="G52" s="622">
        <v>3.0419365466953261</v>
      </c>
      <c r="H52" s="622">
        <v>-0.60224103322946287</v>
      </c>
      <c r="I52" s="622">
        <v>0.65732599051539597</v>
      </c>
      <c r="J52" s="622"/>
      <c r="K52" s="631"/>
    </row>
    <row r="53" spans="1:11" s="2" customFormat="1">
      <c r="A53" s="3">
        <v>28</v>
      </c>
      <c r="B53" s="919" t="s">
        <v>609</v>
      </c>
      <c r="C53" s="160" t="s">
        <v>126</v>
      </c>
      <c r="D53" s="621">
        <v>-0.59806267184572259</v>
      </c>
      <c r="E53" s="622">
        <v>0</v>
      </c>
      <c r="F53" s="622">
        <v>0</v>
      </c>
      <c r="G53" s="622">
        <v>0</v>
      </c>
      <c r="H53" s="622">
        <v>0</v>
      </c>
      <c r="I53" s="622">
        <v>0</v>
      </c>
      <c r="J53" s="622"/>
      <c r="K53" s="631"/>
    </row>
    <row r="54" spans="1:11" s="2" customFormat="1">
      <c r="A54" s="3">
        <v>29</v>
      </c>
      <c r="B54" s="919" t="s">
        <v>241</v>
      </c>
      <c r="C54" s="160" t="s">
        <v>126</v>
      </c>
      <c r="D54" s="621">
        <v>0</v>
      </c>
      <c r="E54" s="622">
        <v>0</v>
      </c>
      <c r="F54" s="622">
        <v>0</v>
      </c>
      <c r="G54" s="622">
        <v>0</v>
      </c>
      <c r="H54" s="622">
        <v>0</v>
      </c>
      <c r="I54" s="622">
        <v>0</v>
      </c>
      <c r="J54" s="622"/>
      <c r="K54" s="631"/>
    </row>
    <row r="55" spans="1:11" s="2" customFormat="1">
      <c r="A55" s="3">
        <v>30</v>
      </c>
      <c r="B55" s="919" t="s">
        <v>241</v>
      </c>
      <c r="C55" s="160" t="s">
        <v>126</v>
      </c>
      <c r="D55" s="621"/>
      <c r="E55" s="622"/>
      <c r="F55" s="622"/>
      <c r="G55" s="622"/>
      <c r="H55" s="622"/>
      <c r="I55" s="622"/>
      <c r="J55" s="622"/>
      <c r="K55" s="631"/>
    </row>
    <row r="56" spans="1:11" s="2" customFormat="1">
      <c r="A56" s="3">
        <v>31</v>
      </c>
      <c r="B56" s="919" t="s">
        <v>610</v>
      </c>
      <c r="C56" s="160" t="s">
        <v>126</v>
      </c>
      <c r="D56" s="621">
        <v>1.5995991584009699</v>
      </c>
      <c r="E56" s="621">
        <v>-0.27594715370010126</v>
      </c>
      <c r="F56" s="621">
        <v>-0.11750338600054672</v>
      </c>
      <c r="G56" s="621">
        <v>-0.28849925448145575</v>
      </c>
      <c r="H56" s="621">
        <v>-7.1882730609758028E-2</v>
      </c>
      <c r="I56" s="621">
        <v>1.2925506971117522</v>
      </c>
      <c r="J56" s="622"/>
      <c r="K56" s="631"/>
    </row>
    <row r="57" spans="1:11" s="2" customFormat="1">
      <c r="B57" s="12" t="s">
        <v>388</v>
      </c>
      <c r="C57" s="160" t="s">
        <v>126</v>
      </c>
      <c r="D57" s="635">
        <v>-1489.330981660449</v>
      </c>
      <c r="E57" s="636">
        <v>-1477.6081582279164</v>
      </c>
      <c r="F57" s="636">
        <v>-1526.5762457127482</v>
      </c>
      <c r="G57" s="636">
        <v>-1416.5222253308596</v>
      </c>
      <c r="H57" s="636">
        <v>-1442.7816231546656</v>
      </c>
      <c r="I57" s="636">
        <v>-1561.6497350133302</v>
      </c>
      <c r="J57" s="636">
        <v>0</v>
      </c>
      <c r="K57" s="637">
        <v>0</v>
      </c>
    </row>
    <row r="58" spans="1:11" s="2" customFormat="1">
      <c r="C58" s="144"/>
      <c r="D58" s="54"/>
      <c r="E58" s="53"/>
      <c r="F58" s="53"/>
      <c r="G58" s="53"/>
      <c r="H58" s="53"/>
      <c r="I58" s="53"/>
      <c r="J58" s="53"/>
      <c r="K58" s="53"/>
    </row>
    <row r="59" spans="1:11" s="2" customFormat="1">
      <c r="B59" s="12" t="s">
        <v>434</v>
      </c>
      <c r="C59" s="160" t="s">
        <v>126</v>
      </c>
      <c r="D59" s="635">
        <v>218.58071747955114</v>
      </c>
      <c r="E59" s="636">
        <v>212.88699471208361</v>
      </c>
      <c r="F59" s="636">
        <v>233.43717257725189</v>
      </c>
      <c r="G59" s="636">
        <v>232.27348606914052</v>
      </c>
      <c r="H59" s="636">
        <v>238.21837684533443</v>
      </c>
      <c r="I59" s="921">
        <v>245.3502649866698</v>
      </c>
      <c r="J59" s="636">
        <v>0</v>
      </c>
      <c r="K59" s="637">
        <v>0</v>
      </c>
    </row>
    <row r="60" spans="1:11" s="2" customFormat="1">
      <c r="B60" s="2" t="s">
        <v>389</v>
      </c>
      <c r="C60" s="160" t="s">
        <v>126</v>
      </c>
      <c r="D60" s="621">
        <v>218.58071747955145</v>
      </c>
      <c r="E60" s="621">
        <v>212.88699471208375</v>
      </c>
      <c r="F60" s="621">
        <v>233.43717257725172</v>
      </c>
      <c r="G60" s="621">
        <v>232.29152005430333</v>
      </c>
      <c r="H60" s="621">
        <v>238.21837684533455</v>
      </c>
      <c r="I60" s="621">
        <v>245.44066356062311</v>
      </c>
      <c r="J60" s="620"/>
      <c r="K60" s="630"/>
    </row>
    <row r="61" spans="1:11" s="2" customFormat="1">
      <c r="C61" s="144" t="s">
        <v>392</v>
      </c>
      <c r="D61" s="661" t="s">
        <v>581</v>
      </c>
      <c r="E61" s="662" t="s">
        <v>581</v>
      </c>
      <c r="F61" s="662" t="s">
        <v>581</v>
      </c>
      <c r="G61" s="662" t="s">
        <v>581</v>
      </c>
      <c r="H61" s="662" t="s">
        <v>581</v>
      </c>
      <c r="I61" s="662" t="s">
        <v>581</v>
      </c>
      <c r="J61" s="662" t="s">
        <v>539</v>
      </c>
      <c r="K61" s="663" t="s">
        <v>539</v>
      </c>
    </row>
    <row r="62" spans="1:11" s="2" customFormat="1">
      <c r="B62" s="2" t="s">
        <v>82</v>
      </c>
      <c r="C62" s="144"/>
      <c r="D62" s="55"/>
      <c r="I62" s="918"/>
    </row>
    <row r="63" spans="1:11" s="2" customFormat="1">
      <c r="B63" s="12" t="s">
        <v>390</v>
      </c>
      <c r="C63" s="160"/>
      <c r="D63" s="55"/>
    </row>
    <row r="64" spans="1:11" s="2" customFormat="1">
      <c r="A64" s="3">
        <v>1</v>
      </c>
      <c r="B64" s="542" t="s">
        <v>611</v>
      </c>
      <c r="C64" s="160" t="s">
        <v>126</v>
      </c>
      <c r="D64" s="619">
        <v>6.9173560900000002</v>
      </c>
      <c r="E64" s="620">
        <v>4.9331572700000006</v>
      </c>
      <c r="F64" s="620">
        <v>3.7724985900000005</v>
      </c>
      <c r="G64" s="620">
        <v>3.6822886748370975</v>
      </c>
      <c r="H64" s="620">
        <v>4.4160545291733282</v>
      </c>
      <c r="I64" s="620">
        <v>5.4931079349999994</v>
      </c>
      <c r="J64" s="620"/>
      <c r="K64" s="630"/>
    </row>
    <row r="65" spans="1:11" s="2" customFormat="1">
      <c r="A65" s="3">
        <v>2</v>
      </c>
      <c r="B65" s="920" t="s">
        <v>612</v>
      </c>
      <c r="C65" s="160" t="s">
        <v>126</v>
      </c>
      <c r="D65" s="621">
        <v>1.107</v>
      </c>
      <c r="E65" s="622">
        <v>1.1689460049999998</v>
      </c>
      <c r="F65" s="622">
        <v>1.1929881179200001</v>
      </c>
      <c r="G65" s="622">
        <v>1.0063692445025649</v>
      </c>
      <c r="H65" s="622">
        <v>1.3026391700000002</v>
      </c>
      <c r="I65" s="622">
        <v>1.3534755882061293</v>
      </c>
      <c r="J65" s="622"/>
      <c r="K65" s="631"/>
    </row>
    <row r="66" spans="1:11" s="2" customFormat="1">
      <c r="A66" s="3">
        <v>3</v>
      </c>
      <c r="B66" s="920" t="s">
        <v>613</v>
      </c>
      <c r="C66" s="160" t="s">
        <v>126</v>
      </c>
      <c r="D66" s="621">
        <v>25.172999999999998</v>
      </c>
      <c r="E66" s="622">
        <v>25.75910627</v>
      </c>
      <c r="F66" s="622">
        <v>26.344998891749199</v>
      </c>
      <c r="G66" s="622">
        <v>26.595543838590757</v>
      </c>
      <c r="H66" s="622">
        <v>35.635180991723296</v>
      </c>
      <c r="I66" s="622">
        <v>36.580501399999996</v>
      </c>
      <c r="J66" s="622"/>
      <c r="K66" s="631"/>
    </row>
    <row r="67" spans="1:11" s="2" customFormat="1">
      <c r="A67" s="3">
        <v>4</v>
      </c>
      <c r="B67" s="920" t="s">
        <v>606</v>
      </c>
      <c r="C67" s="160" t="s">
        <v>126</v>
      </c>
      <c r="D67" s="621">
        <v>1.2921040779871329</v>
      </c>
      <c r="E67" s="622">
        <v>2.2869999999999999</v>
      </c>
      <c r="F67" s="622">
        <v>2.29789083616178</v>
      </c>
      <c r="G67" s="622">
        <v>2.33765716276331</v>
      </c>
      <c r="H67" s="622">
        <v>6.664352841407859</v>
      </c>
      <c r="I67" s="622">
        <v>7.1009301355815131</v>
      </c>
      <c r="J67" s="622"/>
      <c r="K67" s="631"/>
    </row>
    <row r="68" spans="1:11" s="2" customFormat="1">
      <c r="A68" s="3">
        <v>5</v>
      </c>
      <c r="B68" s="920" t="s">
        <v>614</v>
      </c>
      <c r="C68" s="160" t="s">
        <v>126</v>
      </c>
      <c r="D68" s="621">
        <v>1.6073501825037171E-2</v>
      </c>
      <c r="E68" s="622">
        <v>0.13600000000000001</v>
      </c>
      <c r="F68" s="622">
        <v>1.05112996499737E-2</v>
      </c>
      <c r="G68" s="622">
        <v>1.1233909113210486E-2</v>
      </c>
      <c r="H68" s="622">
        <v>1.8372484924623112E-2</v>
      </c>
      <c r="I68" s="622">
        <v>2.9705737018425455E-2</v>
      </c>
      <c r="J68" s="622"/>
      <c r="K68" s="631"/>
    </row>
    <row r="69" spans="1:11" s="2" customFormat="1">
      <c r="A69" s="3">
        <v>6</v>
      </c>
      <c r="B69" s="920" t="s">
        <v>615</v>
      </c>
      <c r="C69" s="160" t="s">
        <v>126</v>
      </c>
      <c r="D69" s="621">
        <v>0.11050532504713056</v>
      </c>
      <c r="E69" s="622">
        <v>0.13600000000000001</v>
      </c>
      <c r="F69" s="622">
        <v>0.11759507217032901</v>
      </c>
      <c r="G69" s="622">
        <v>0.11772039024163286</v>
      </c>
      <c r="H69" s="622">
        <v>0.55824545464097208</v>
      </c>
      <c r="I69" s="622">
        <v>0.63804175224811488</v>
      </c>
      <c r="J69" s="622"/>
      <c r="K69" s="631"/>
    </row>
    <row r="70" spans="1:11" s="2" customFormat="1">
      <c r="A70" s="3">
        <v>7</v>
      </c>
      <c r="B70" s="920" t="s">
        <v>616</v>
      </c>
      <c r="C70" s="160" t="s">
        <v>126</v>
      </c>
      <c r="D70" s="621">
        <v>3.726</v>
      </c>
      <c r="E70" s="622">
        <v>3.8562306090000003</v>
      </c>
      <c r="F70" s="622">
        <v>5.4078051754189893</v>
      </c>
      <c r="G70" s="622">
        <v>5.4358769483798879</v>
      </c>
      <c r="H70" s="622">
        <v>3.5212606700703621</v>
      </c>
      <c r="I70" s="622">
        <v>3.6395759999999999</v>
      </c>
      <c r="J70" s="622"/>
      <c r="K70" s="631"/>
    </row>
    <row r="71" spans="1:11" s="2" customFormat="1">
      <c r="A71" s="3">
        <v>8</v>
      </c>
      <c r="B71" s="920" t="s">
        <v>617</v>
      </c>
      <c r="C71" s="160" t="s">
        <v>126</v>
      </c>
      <c r="D71" s="621">
        <v>-2.9478246624199581E-2</v>
      </c>
      <c r="E71" s="622">
        <v>0.14246937700000001</v>
      </c>
      <c r="F71" s="622">
        <v>-0.50514608999999999</v>
      </c>
      <c r="G71" s="622">
        <v>0.24798272804355498</v>
      </c>
      <c r="H71" s="622">
        <v>0.5570004922773073</v>
      </c>
      <c r="I71" s="622">
        <v>-8.1456635972570364E-3</v>
      </c>
      <c r="J71" s="622"/>
      <c r="K71" s="631"/>
    </row>
    <row r="72" spans="1:11" s="2" customFormat="1">
      <c r="A72" s="3">
        <v>9</v>
      </c>
      <c r="B72" s="920" t="s">
        <v>618</v>
      </c>
      <c r="C72" s="160" t="s">
        <v>126</v>
      </c>
      <c r="D72" s="621">
        <v>20.414999999999999</v>
      </c>
      <c r="E72" s="622">
        <v>20.167944907999999</v>
      </c>
      <c r="F72" s="622">
        <v>19.44566975</v>
      </c>
      <c r="G72" s="622">
        <v>20.833330979999999</v>
      </c>
      <c r="H72" s="622">
        <v>22.332842419999999</v>
      </c>
      <c r="I72" s="622">
        <v>18.848684219999999</v>
      </c>
      <c r="J72" s="622"/>
      <c r="K72" s="631"/>
    </row>
    <row r="73" spans="1:11" s="2" customFormat="1">
      <c r="A73" s="3">
        <v>10</v>
      </c>
      <c r="B73" s="920" t="s">
        <v>619</v>
      </c>
      <c r="C73" s="160" t="s">
        <v>126</v>
      </c>
      <c r="D73" s="621">
        <v>0.42399999999999999</v>
      </c>
      <c r="E73" s="622">
        <v>1.4683837285813064</v>
      </c>
      <c r="F73" s="622">
        <v>1.5812761830349999</v>
      </c>
      <c r="G73" s="622">
        <v>1.3654912765911584</v>
      </c>
      <c r="H73" s="622">
        <v>1.3143442110882742</v>
      </c>
      <c r="I73" s="622">
        <v>0.87004907300000001</v>
      </c>
      <c r="J73" s="622"/>
      <c r="K73" s="631"/>
    </row>
    <row r="74" spans="1:11" s="2" customFormat="1">
      <c r="A74" s="3">
        <v>11</v>
      </c>
      <c r="B74" s="920" t="s">
        <v>620</v>
      </c>
      <c r="C74" s="160" t="s">
        <v>126</v>
      </c>
      <c r="D74" s="621">
        <v>0</v>
      </c>
      <c r="E74" s="622">
        <v>0</v>
      </c>
      <c r="F74" s="622">
        <v>0</v>
      </c>
      <c r="G74" s="622">
        <v>0</v>
      </c>
      <c r="H74" s="622">
        <v>0</v>
      </c>
      <c r="I74" s="622">
        <v>0</v>
      </c>
      <c r="J74" s="622"/>
      <c r="K74" s="631"/>
    </row>
    <row r="75" spans="1:11" s="2" customFormat="1">
      <c r="A75" s="3">
        <v>12</v>
      </c>
      <c r="B75" s="920" t="s">
        <v>621</v>
      </c>
      <c r="C75" s="160" t="s">
        <v>126</v>
      </c>
      <c r="D75" s="621">
        <v>0</v>
      </c>
      <c r="E75" s="622">
        <v>2.6789450000000003E-3</v>
      </c>
      <c r="F75" s="622">
        <v>0</v>
      </c>
      <c r="G75" s="622">
        <v>0.1758777870274128</v>
      </c>
      <c r="H75" s="622">
        <v>0.12450503875496612</v>
      </c>
      <c r="I75" s="622">
        <v>0.12188535055879865</v>
      </c>
      <c r="J75" s="622"/>
      <c r="K75" s="631"/>
    </row>
    <row r="76" spans="1:11" s="2" customFormat="1">
      <c r="A76" s="3">
        <v>13</v>
      </c>
      <c r="B76" s="920" t="s">
        <v>622</v>
      </c>
      <c r="C76" s="160" t="s">
        <v>126</v>
      </c>
      <c r="D76" s="621">
        <v>0</v>
      </c>
      <c r="E76" s="622">
        <v>0</v>
      </c>
      <c r="F76" s="622">
        <v>0</v>
      </c>
      <c r="G76" s="622">
        <v>8.9822250000000001E-4</v>
      </c>
      <c r="H76" s="622">
        <v>1.5525000000000001E-4</v>
      </c>
      <c r="I76" s="622">
        <v>0</v>
      </c>
      <c r="J76" s="622"/>
      <c r="K76" s="631"/>
    </row>
    <row r="77" spans="1:11" s="2" customFormat="1">
      <c r="A77" s="3">
        <v>14</v>
      </c>
      <c r="B77" s="542" t="s">
        <v>241</v>
      </c>
      <c r="C77" s="160" t="s">
        <v>126</v>
      </c>
      <c r="D77" s="621">
        <v>0</v>
      </c>
      <c r="E77" s="622">
        <v>0</v>
      </c>
      <c r="F77" s="622">
        <v>0</v>
      </c>
      <c r="G77" s="622">
        <v>0</v>
      </c>
      <c r="H77" s="622">
        <v>0</v>
      </c>
      <c r="I77" s="622">
        <v>0</v>
      </c>
      <c r="J77" s="622"/>
      <c r="K77" s="631"/>
    </row>
    <row r="78" spans="1:11" s="2" customFormat="1">
      <c r="A78" s="3">
        <v>15</v>
      </c>
      <c r="B78" s="542" t="s">
        <v>241</v>
      </c>
      <c r="C78" s="160" t="s">
        <v>126</v>
      </c>
      <c r="D78" s="621">
        <v>0</v>
      </c>
      <c r="E78" s="622">
        <v>0</v>
      </c>
      <c r="F78" s="622">
        <v>0</v>
      </c>
      <c r="G78" s="622">
        <v>0</v>
      </c>
      <c r="H78" s="622">
        <v>0</v>
      </c>
      <c r="I78" s="622">
        <v>0</v>
      </c>
      <c r="J78" s="622"/>
      <c r="K78" s="631"/>
    </row>
    <row r="79" spans="1:11" s="2" customFormat="1">
      <c r="A79" s="3">
        <v>16</v>
      </c>
      <c r="B79" s="542" t="s">
        <v>241</v>
      </c>
      <c r="C79" s="160" t="s">
        <v>126</v>
      </c>
      <c r="D79" s="621">
        <v>0</v>
      </c>
      <c r="E79" s="622">
        <v>0</v>
      </c>
      <c r="F79" s="622">
        <v>0</v>
      </c>
      <c r="G79" s="622">
        <v>0</v>
      </c>
      <c r="H79" s="622">
        <v>0</v>
      </c>
      <c r="I79" s="622">
        <v>0</v>
      </c>
      <c r="J79" s="622"/>
      <c r="K79" s="631"/>
    </row>
    <row r="80" spans="1:11" s="2" customFormat="1">
      <c r="A80" s="3">
        <v>17</v>
      </c>
      <c r="B80" s="542" t="s">
        <v>241</v>
      </c>
      <c r="C80" s="160" t="s">
        <v>126</v>
      </c>
      <c r="D80" s="621">
        <v>0</v>
      </c>
      <c r="E80" s="622">
        <v>0</v>
      </c>
      <c r="F80" s="622">
        <v>0</v>
      </c>
      <c r="G80" s="622">
        <v>0</v>
      </c>
      <c r="H80" s="622">
        <v>0</v>
      </c>
      <c r="I80" s="622">
        <v>0</v>
      </c>
      <c r="J80" s="622"/>
      <c r="K80" s="631"/>
    </row>
    <row r="81" spans="1:11" s="2" customFormat="1">
      <c r="A81" s="3">
        <v>18</v>
      </c>
      <c r="B81" s="542" t="s">
        <v>241</v>
      </c>
      <c r="C81" s="160" t="s">
        <v>126</v>
      </c>
      <c r="D81" s="621">
        <v>0</v>
      </c>
      <c r="E81" s="622">
        <v>0</v>
      </c>
      <c r="F81" s="622">
        <v>0</v>
      </c>
      <c r="G81" s="622">
        <v>0</v>
      </c>
      <c r="H81" s="622">
        <v>0</v>
      </c>
      <c r="I81" s="622">
        <v>0</v>
      </c>
      <c r="J81" s="622"/>
      <c r="K81" s="631"/>
    </row>
    <row r="82" spans="1:11" s="2" customFormat="1">
      <c r="A82" s="3">
        <v>19</v>
      </c>
      <c r="B82" s="542" t="s">
        <v>241</v>
      </c>
      <c r="C82" s="160" t="s">
        <v>126</v>
      </c>
      <c r="D82" s="621">
        <v>0</v>
      </c>
      <c r="E82" s="622">
        <v>0</v>
      </c>
      <c r="F82" s="622">
        <v>0</v>
      </c>
      <c r="G82" s="622">
        <v>0</v>
      </c>
      <c r="H82" s="622">
        <v>0</v>
      </c>
      <c r="I82" s="622">
        <v>0</v>
      </c>
      <c r="J82" s="622"/>
      <c r="K82" s="631"/>
    </row>
    <row r="83" spans="1:11" s="2" customFormat="1">
      <c r="A83" s="3">
        <v>20</v>
      </c>
      <c r="B83" s="542" t="s">
        <v>241</v>
      </c>
      <c r="C83" s="160" t="s">
        <v>126</v>
      </c>
      <c r="D83" s="621">
        <v>0</v>
      </c>
      <c r="E83" s="622">
        <v>0</v>
      </c>
      <c r="F83" s="622">
        <v>0</v>
      </c>
      <c r="G83" s="622">
        <v>0</v>
      </c>
      <c r="H83" s="622">
        <v>0</v>
      </c>
      <c r="I83" s="622">
        <v>0</v>
      </c>
      <c r="J83" s="622"/>
      <c r="K83" s="631"/>
    </row>
    <row r="84" spans="1:11" s="2" customFormat="1">
      <c r="A84" s="3">
        <v>21</v>
      </c>
      <c r="B84" s="542" t="s">
        <v>241</v>
      </c>
      <c r="C84" s="160" t="s">
        <v>126</v>
      </c>
      <c r="D84" s="621">
        <v>0</v>
      </c>
      <c r="E84" s="622">
        <v>0</v>
      </c>
      <c r="F84" s="622">
        <v>0</v>
      </c>
      <c r="G84" s="622">
        <v>0</v>
      </c>
      <c r="H84" s="622">
        <v>0</v>
      </c>
      <c r="I84" s="622">
        <v>0</v>
      </c>
      <c r="J84" s="622"/>
      <c r="K84" s="631"/>
    </row>
    <row r="85" spans="1:11" s="2" customFormat="1">
      <c r="A85" s="3">
        <v>22</v>
      </c>
      <c r="B85" s="542" t="s">
        <v>241</v>
      </c>
      <c r="C85" s="160" t="s">
        <v>126</v>
      </c>
      <c r="D85" s="621">
        <v>0</v>
      </c>
      <c r="E85" s="622">
        <v>0</v>
      </c>
      <c r="F85" s="622">
        <v>0</v>
      </c>
      <c r="G85" s="622">
        <v>0</v>
      </c>
      <c r="H85" s="622">
        <v>0</v>
      </c>
      <c r="I85" s="622">
        <v>0</v>
      </c>
      <c r="J85" s="622"/>
      <c r="K85" s="631"/>
    </row>
    <row r="86" spans="1:11" s="2" customFormat="1">
      <c r="A86" s="3">
        <v>23</v>
      </c>
      <c r="B86" s="542" t="s">
        <v>241</v>
      </c>
      <c r="C86" s="160" t="s">
        <v>126</v>
      </c>
      <c r="D86" s="621">
        <v>0</v>
      </c>
      <c r="E86" s="622">
        <v>0</v>
      </c>
      <c r="F86" s="622">
        <v>0</v>
      </c>
      <c r="G86" s="622">
        <v>0</v>
      </c>
      <c r="H86" s="622">
        <v>0</v>
      </c>
      <c r="I86" s="622">
        <v>0</v>
      </c>
      <c r="J86" s="622"/>
      <c r="K86" s="631"/>
    </row>
    <row r="87" spans="1:11" s="2" customFormat="1">
      <c r="A87" s="3">
        <v>24</v>
      </c>
      <c r="B87" s="542" t="s">
        <v>241</v>
      </c>
      <c r="C87" s="160" t="s">
        <v>126</v>
      </c>
      <c r="D87" s="621">
        <v>0</v>
      </c>
      <c r="E87" s="622">
        <v>0</v>
      </c>
      <c r="F87" s="622">
        <v>0</v>
      </c>
      <c r="G87" s="622">
        <v>0</v>
      </c>
      <c r="H87" s="622">
        <v>0</v>
      </c>
      <c r="I87" s="622">
        <v>0</v>
      </c>
      <c r="J87" s="622"/>
      <c r="K87" s="631"/>
    </row>
    <row r="88" spans="1:11" s="2" customFormat="1">
      <c r="A88" s="3">
        <v>25</v>
      </c>
      <c r="B88" s="542" t="s">
        <v>241</v>
      </c>
      <c r="C88" s="160" t="s">
        <v>126</v>
      </c>
      <c r="D88" s="652">
        <v>0</v>
      </c>
      <c r="E88" s="653">
        <v>0</v>
      </c>
      <c r="F88" s="653">
        <v>0</v>
      </c>
      <c r="G88" s="653">
        <v>0</v>
      </c>
      <c r="H88" s="653">
        <v>0</v>
      </c>
      <c r="I88" s="653">
        <v>0</v>
      </c>
      <c r="J88" s="653"/>
      <c r="K88" s="654"/>
    </row>
    <row r="89" spans="1:11" s="2" customFormat="1">
      <c r="B89" s="12" t="s">
        <v>169</v>
      </c>
      <c r="C89" s="160" t="s">
        <v>126</v>
      </c>
      <c r="D89" s="635">
        <v>59.151560748235099</v>
      </c>
      <c r="E89" s="636">
        <v>60.057917112581315</v>
      </c>
      <c r="F89" s="636">
        <v>59.666087826105276</v>
      </c>
      <c r="G89" s="636">
        <v>61.810271162590567</v>
      </c>
      <c r="H89" s="636">
        <v>76.444953554060987</v>
      </c>
      <c r="I89" s="636">
        <v>74.667811528015719</v>
      </c>
      <c r="J89" s="636">
        <v>0</v>
      </c>
      <c r="K89" s="637">
        <v>0</v>
      </c>
    </row>
    <row r="90" spans="1:11" s="2" customFormat="1">
      <c r="C90" s="144"/>
      <c r="D90" s="54"/>
      <c r="E90" s="53"/>
      <c r="F90" s="53"/>
      <c r="G90" s="53"/>
      <c r="H90" s="53"/>
      <c r="I90" s="53"/>
      <c r="J90" s="53"/>
      <c r="K90" s="53"/>
    </row>
    <row r="91" spans="1:11" s="2" customFormat="1">
      <c r="B91" s="12" t="s">
        <v>391</v>
      </c>
      <c r="C91" s="160" t="s">
        <v>126</v>
      </c>
      <c r="D91" s="635">
        <v>159.42915673131603</v>
      </c>
      <c r="E91" s="636">
        <v>152.82907759950228</v>
      </c>
      <c r="F91" s="636">
        <v>173.77108475114662</v>
      </c>
      <c r="G91" s="636">
        <v>170.46321490654995</v>
      </c>
      <c r="H91" s="636">
        <v>161.77342329127345</v>
      </c>
      <c r="I91" s="636">
        <v>170.68245345865409</v>
      </c>
      <c r="J91" s="636">
        <v>0</v>
      </c>
      <c r="K91" s="637">
        <v>0</v>
      </c>
    </row>
    <row r="92" spans="1:11" s="2" customFormat="1">
      <c r="B92" s="12" t="s">
        <v>479</v>
      </c>
      <c r="C92" s="160" t="s">
        <v>126</v>
      </c>
      <c r="D92" s="664">
        <v>159.429348441759</v>
      </c>
      <c r="E92" s="665">
        <v>152.82844364260481</v>
      </c>
      <c r="F92" s="665">
        <v>173.77130872965893</v>
      </c>
      <c r="G92" s="665">
        <v>170.46321490654981</v>
      </c>
      <c r="H92" s="665">
        <v>161.86407340692665</v>
      </c>
      <c r="I92" s="665">
        <v>170.68245345865424</v>
      </c>
      <c r="J92" s="665">
        <v>202.58906613643427</v>
      </c>
      <c r="K92" s="665">
        <v>192.19780449085107</v>
      </c>
    </row>
    <row r="93" spans="1:11" s="2" customFormat="1">
      <c r="C93" s="144" t="s">
        <v>392</v>
      </c>
      <c r="D93" s="597" t="s">
        <v>581</v>
      </c>
      <c r="E93" s="597" t="s">
        <v>581</v>
      </c>
      <c r="F93" s="597" t="s">
        <v>581</v>
      </c>
      <c r="G93" s="597" t="s">
        <v>581</v>
      </c>
      <c r="H93" s="597" t="s">
        <v>581</v>
      </c>
      <c r="I93" s="597" t="s">
        <v>581</v>
      </c>
      <c r="J93" s="597" t="s">
        <v>539</v>
      </c>
      <c r="K93" s="597" t="s">
        <v>539</v>
      </c>
    </row>
    <row r="94" spans="1:11" s="2" customFormat="1">
      <c r="C94" s="144"/>
    </row>
    <row r="95" spans="1:11">
      <c r="D95" s="224"/>
      <c r="E95" s="224"/>
      <c r="F95" s="224"/>
      <c r="G95" s="224"/>
      <c r="H95" s="224"/>
      <c r="I95" s="224"/>
      <c r="J95" s="224"/>
      <c r="K95" s="224"/>
    </row>
    <row r="96" spans="1:11">
      <c r="D96" s="224"/>
      <c r="E96" s="224"/>
      <c r="F96" s="224"/>
      <c r="G96" s="224"/>
      <c r="H96" s="224"/>
      <c r="I96" s="224"/>
      <c r="J96" s="224"/>
      <c r="K96" s="224"/>
    </row>
    <row r="97" spans="4:11">
      <c r="D97" s="224"/>
      <c r="E97" s="224"/>
      <c r="F97" s="224"/>
      <c r="G97" s="224"/>
      <c r="H97" s="224"/>
      <c r="I97" s="224"/>
      <c r="J97" s="224"/>
      <c r="K97" s="224"/>
    </row>
  </sheetData>
  <conditionalFormatting sqref="D6:J6">
    <cfRule type="expression" dxfId="58" priority="20">
      <formula>AND(D$5="Actuals",E$5="N/A")</formula>
    </cfRule>
  </conditionalFormatting>
  <conditionalFormatting sqref="D5:K5">
    <cfRule type="expression" dxfId="57" priority="11">
      <formula>AND(D$5="Actuals",E$5="N/A")</formula>
    </cfRule>
  </conditionalFormatting>
  <conditionalFormatting sqref="D9:H14 D91:K91 D93:K93 D23:K23 D64:K89 J9:K14 D26:K35 D36:H44 J36:K44 D18:K19 D45:K57 D59:K61">
    <cfRule type="expression" dxfId="56" priority="6">
      <formula>D$5="N/A"</formula>
    </cfRule>
  </conditionalFormatting>
  <conditionalFormatting sqref="D15:H17 J15:K17">
    <cfRule type="expression" dxfId="55" priority="5">
      <formula>D$5="N/A"</formula>
    </cfRule>
  </conditionalFormatting>
  <conditionalFormatting sqref="D20:K22">
    <cfRule type="expression" dxfId="54" priority="4">
      <formula>D$5="N/A"</formula>
    </cfRule>
  </conditionalFormatting>
  <conditionalFormatting sqref="D9:I14">
    <cfRule type="expression" dxfId="53" priority="3">
      <formula>D$5="N/A"</formula>
    </cfRule>
  </conditionalFormatting>
  <conditionalFormatting sqref="D15:I17">
    <cfRule type="expression" dxfId="52" priority="2">
      <formula>D$5="N/A"</formula>
    </cfRule>
  </conditionalFormatting>
  <conditionalFormatting sqref="I36:I44">
    <cfRule type="expression" dxfId="51" priority="1">
      <formula>I$5="N/A"</formula>
    </cfRule>
  </conditionalFormatting>
  <pageMargins left="0.70866141732283472" right="0.70866141732283472" top="0.74803149606299213" bottom="0.74803149606299213" header="0.31496062992125984" footer="0.31496062992125984"/>
  <pageSetup paperSize="8"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70" zoomScaleNormal="70" workbookViewId="0">
      <pane ySplit="6" topLeftCell="A18" activePane="bottomLeft" state="frozen"/>
      <selection activeCell="B75" sqref="A1:XFD1048576"/>
      <selection pane="bottomLeft" sqref="A1:XFD1048576"/>
    </sheetView>
  </sheetViews>
  <sheetFormatPr defaultColWidth="9.1171875" defaultRowHeight="12.4"/>
  <cols>
    <col min="1" max="1" width="8.41015625" style="2" customWidth="1"/>
    <col min="2" max="2" width="75.46875" style="134" customWidth="1"/>
    <col min="3" max="3" width="13.41015625" style="144" customWidth="1"/>
    <col min="4" max="11" width="11.1171875" style="2" customWidth="1"/>
    <col min="12" max="13" width="12.8203125" style="2" customWidth="1"/>
    <col min="14" max="14" width="25.46875" style="2" customWidth="1"/>
    <col min="15" max="16384" width="9.1171875" style="2"/>
  </cols>
  <sheetData>
    <row r="1" spans="1:20" s="32" customFormat="1" ht="20.65">
      <c r="A1" s="381" t="s">
        <v>97</v>
      </c>
      <c r="B1" s="412"/>
      <c r="C1" s="291"/>
      <c r="D1" s="268"/>
      <c r="E1" s="268"/>
      <c r="F1" s="268"/>
      <c r="G1" s="268"/>
      <c r="H1" s="268"/>
      <c r="I1" s="269"/>
      <c r="J1" s="269"/>
      <c r="K1" s="270"/>
      <c r="L1" s="270"/>
      <c r="M1" s="270"/>
      <c r="N1" s="270"/>
      <c r="O1" s="382"/>
    </row>
    <row r="2" spans="1:20" s="32" customFormat="1" ht="20.65">
      <c r="A2" s="126" t="s">
        <v>53</v>
      </c>
      <c r="B2" s="413"/>
      <c r="C2" s="142"/>
      <c r="D2" s="30"/>
      <c r="E2" s="30"/>
      <c r="F2" s="30"/>
      <c r="G2" s="30"/>
      <c r="H2" s="30"/>
      <c r="I2" s="27"/>
      <c r="J2" s="27"/>
      <c r="K2" s="27"/>
      <c r="L2" s="27"/>
      <c r="M2" s="27"/>
      <c r="N2" s="27"/>
      <c r="O2" s="127"/>
    </row>
    <row r="3" spans="1:20" s="32" customFormat="1" ht="20.65">
      <c r="A3" s="272">
        <v>2019</v>
      </c>
      <c r="B3" s="414"/>
      <c r="C3" s="290"/>
      <c r="D3" s="273"/>
      <c r="E3" s="273"/>
      <c r="F3" s="273"/>
      <c r="G3" s="273"/>
      <c r="H3" s="273"/>
      <c r="I3" s="266"/>
      <c r="J3" s="266"/>
      <c r="K3" s="266"/>
      <c r="L3" s="266"/>
      <c r="M3" s="266"/>
      <c r="N3" s="266"/>
      <c r="O3" s="274"/>
    </row>
    <row r="4" spans="1:20" ht="12.75" customHeight="1"/>
    <row r="5" spans="1:20" ht="12.75" customHeight="1">
      <c r="D5" s="409" t="s">
        <v>576</v>
      </c>
      <c r="E5" s="410" t="s">
        <v>576</v>
      </c>
      <c r="F5" s="410" t="s">
        <v>576</v>
      </c>
      <c r="G5" s="410" t="s">
        <v>576</v>
      </c>
      <c r="H5" s="410" t="s">
        <v>576</v>
      </c>
      <c r="I5" s="410" t="s">
        <v>576</v>
      </c>
      <c r="J5" s="410" t="s">
        <v>577</v>
      </c>
      <c r="K5" s="411" t="s">
        <v>577</v>
      </c>
    </row>
    <row r="6" spans="1:20" ht="27.75" customHeight="1">
      <c r="B6" s="785"/>
      <c r="D6" s="119">
        <v>2014</v>
      </c>
      <c r="E6" s="120">
        <v>2015</v>
      </c>
      <c r="F6" s="120">
        <v>2016</v>
      </c>
      <c r="G6" s="120">
        <v>2017</v>
      </c>
      <c r="H6" s="120">
        <v>2018</v>
      </c>
      <c r="I6" s="120">
        <v>2019</v>
      </c>
      <c r="J6" s="120">
        <v>2020</v>
      </c>
      <c r="K6" s="120">
        <v>2021</v>
      </c>
      <c r="L6" s="103" t="s">
        <v>578</v>
      </c>
      <c r="M6" s="121" t="s">
        <v>107</v>
      </c>
      <c r="N6" s="121" t="s">
        <v>309</v>
      </c>
    </row>
    <row r="7" spans="1:20" s="36" customFormat="1">
      <c r="B7" s="786"/>
      <c r="C7" s="166"/>
      <c r="D7" s="59"/>
      <c r="E7" s="59"/>
      <c r="F7" s="59"/>
      <c r="G7" s="59"/>
      <c r="H7" s="59"/>
      <c r="I7" s="59"/>
      <c r="J7" s="59"/>
      <c r="K7" s="59"/>
      <c r="L7" s="59"/>
      <c r="M7" s="59"/>
      <c r="N7" s="59"/>
    </row>
    <row r="8" spans="1:20" s="36" customFormat="1">
      <c r="B8" s="787" t="s">
        <v>379</v>
      </c>
      <c r="C8" s="305"/>
      <c r="D8" s="339"/>
      <c r="E8" s="339"/>
      <c r="F8" s="339"/>
      <c r="G8" s="339"/>
      <c r="H8" s="339"/>
      <c r="I8" s="339"/>
      <c r="J8" s="339"/>
      <c r="K8" s="339"/>
      <c r="L8" s="339"/>
      <c r="M8" s="339"/>
      <c r="N8" s="339"/>
    </row>
    <row r="9" spans="1:20" s="36" customFormat="1">
      <c r="B9" s="786"/>
      <c r="C9" s="166"/>
      <c r="D9" s="59"/>
      <c r="E9" s="59"/>
      <c r="F9" s="59"/>
      <c r="G9" s="59"/>
      <c r="H9" s="59"/>
      <c r="I9" s="59"/>
      <c r="J9" s="59"/>
      <c r="K9" s="59"/>
      <c r="L9" s="59"/>
      <c r="M9" s="59"/>
      <c r="N9" s="59"/>
    </row>
    <row r="10" spans="1:20">
      <c r="A10" s="36"/>
      <c r="B10" s="788" t="s">
        <v>242</v>
      </c>
      <c r="C10" s="158"/>
      <c r="D10" s="83"/>
      <c r="E10" s="83"/>
      <c r="F10" s="83"/>
      <c r="G10" s="83"/>
      <c r="H10" s="83"/>
      <c r="I10" s="83"/>
      <c r="J10" s="83"/>
      <c r="K10" s="83"/>
      <c r="L10" s="83"/>
      <c r="M10" s="83"/>
      <c r="N10" s="83"/>
    </row>
    <row r="11" spans="1:20" s="36" customFormat="1">
      <c r="B11" s="789"/>
      <c r="C11" s="146"/>
      <c r="D11" s="338"/>
      <c r="E11" s="338"/>
      <c r="F11" s="338"/>
      <c r="G11" s="338"/>
      <c r="H11" s="338"/>
      <c r="I11" s="338"/>
      <c r="J11" s="338"/>
      <c r="K11" s="338"/>
      <c r="L11" s="338"/>
      <c r="M11" s="338"/>
      <c r="N11" s="338"/>
    </row>
    <row r="12" spans="1:20">
      <c r="A12" s="36"/>
      <c r="B12" s="323" t="s">
        <v>33</v>
      </c>
      <c r="C12" s="163" t="s">
        <v>182</v>
      </c>
      <c r="D12" s="507">
        <v>85.060481570598583</v>
      </c>
      <c r="E12" s="507">
        <v>83.817201193987557</v>
      </c>
      <c r="F12" s="507">
        <v>77.220513654658731</v>
      </c>
      <c r="G12" s="507">
        <v>79.630517697549621</v>
      </c>
      <c r="H12" s="507">
        <v>73.841231478481419</v>
      </c>
      <c r="I12" s="507">
        <v>79.326986210972976</v>
      </c>
      <c r="J12" s="507">
        <v>86.01923552520185</v>
      </c>
      <c r="K12" s="507">
        <v>73.113415615770222</v>
      </c>
      <c r="L12" s="109">
        <v>478.89693180624886</v>
      </c>
      <c r="M12" s="110">
        <v>638.02958294722089</v>
      </c>
      <c r="N12" s="64"/>
      <c r="O12" s="64"/>
    </row>
    <row r="13" spans="1:20" ht="24.75">
      <c r="A13" s="36"/>
      <c r="B13" s="790" t="s">
        <v>491</v>
      </c>
      <c r="C13" s="163" t="s">
        <v>182</v>
      </c>
      <c r="D13" s="508">
        <v>90.577169843599108</v>
      </c>
      <c r="E13" s="508">
        <v>91.049212582113682</v>
      </c>
      <c r="F13" s="508">
        <v>85.105733770422219</v>
      </c>
      <c r="G13" s="508">
        <v>83.612212876693917</v>
      </c>
      <c r="H13" s="508">
        <v>86.329967190178166</v>
      </c>
      <c r="I13" s="508">
        <v>85.29049863121007</v>
      </c>
      <c r="J13" s="508">
        <v>84.111477673299703</v>
      </c>
      <c r="K13" s="508">
        <v>78.122932885385836</v>
      </c>
      <c r="L13" s="107">
        <v>521.96479489421722</v>
      </c>
      <c r="M13" s="108">
        <v>684.19920545290279</v>
      </c>
      <c r="N13" s="64"/>
      <c r="O13" s="64"/>
    </row>
    <row r="14" spans="1:20">
      <c r="A14" s="36"/>
      <c r="B14" s="791" t="s">
        <v>193</v>
      </c>
      <c r="C14" s="163" t="s">
        <v>182</v>
      </c>
      <c r="D14" s="104">
        <v>5.5166882730005256</v>
      </c>
      <c r="E14" s="105">
        <v>7.232011388126125</v>
      </c>
      <c r="F14" s="105">
        <v>7.885220115763488</v>
      </c>
      <c r="G14" s="105">
        <v>3.981695179144296</v>
      </c>
      <c r="H14" s="105">
        <v>12.488735711696748</v>
      </c>
      <c r="I14" s="105">
        <v>5.9635124202370946</v>
      </c>
      <c r="J14" s="105">
        <v>-1.9077578519021472</v>
      </c>
      <c r="K14" s="105">
        <v>5.0095172696156141</v>
      </c>
      <c r="L14" s="104">
        <v>43.067863087968362</v>
      </c>
      <c r="M14" s="106">
        <v>46.1696225056819</v>
      </c>
      <c r="N14" s="64"/>
      <c r="O14" s="965"/>
      <c r="P14" s="965"/>
      <c r="Q14" s="965"/>
      <c r="R14"/>
      <c r="S14"/>
      <c r="T14"/>
    </row>
    <row r="15" spans="1:20" ht="13.15">
      <c r="A15" s="36"/>
      <c r="B15" s="791"/>
      <c r="C15" s="163"/>
      <c r="D15" s="60"/>
      <c r="E15" s="60"/>
      <c r="F15" s="60"/>
      <c r="G15" s="60"/>
      <c r="H15" s="60"/>
      <c r="I15" s="60"/>
      <c r="J15" s="60"/>
      <c r="K15" s="60"/>
      <c r="L15" s="60"/>
      <c r="M15" s="60"/>
      <c r="O15" s="65"/>
      <c r="P15" s="65"/>
      <c r="Q15" s="65"/>
      <c r="R15"/>
      <c r="S15"/>
      <c r="T15"/>
    </row>
    <row r="16" spans="1:20">
      <c r="A16" s="36"/>
      <c r="B16" s="785"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785"/>
      <c r="O17"/>
      <c r="P17"/>
      <c r="Q17"/>
      <c r="R17"/>
      <c r="S17"/>
      <c r="T17"/>
    </row>
    <row r="18" spans="1:20">
      <c r="A18" s="36"/>
      <c r="B18" s="792" t="s">
        <v>181</v>
      </c>
      <c r="C18" s="167" t="s">
        <v>182</v>
      </c>
      <c r="D18" s="97">
        <v>2.0389679857009946</v>
      </c>
      <c r="E18" s="98">
        <v>2.6729514090514161</v>
      </c>
      <c r="F18" s="98">
        <v>2.9143773547861853</v>
      </c>
      <c r="G18" s="98">
        <v>1.471634538211732</v>
      </c>
      <c r="H18" s="98">
        <v>4.6158367190431182</v>
      </c>
      <c r="I18" s="98">
        <v>2.2041141905196304</v>
      </c>
      <c r="J18" s="98">
        <v>-0.70510730206303363</v>
      </c>
      <c r="K18" s="98">
        <v>1.8515175828499311</v>
      </c>
      <c r="L18" s="97">
        <v>15.917882197313077</v>
      </c>
      <c r="M18" s="99">
        <v>17.064292478099972</v>
      </c>
      <c r="O18"/>
      <c r="P18"/>
      <c r="Q18"/>
      <c r="R18"/>
      <c r="S18"/>
      <c r="T18"/>
    </row>
    <row r="19" spans="1:20">
      <c r="A19" s="36"/>
      <c r="B19" s="792" t="s">
        <v>277</v>
      </c>
      <c r="C19" s="167" t="s">
        <v>182</v>
      </c>
      <c r="D19" s="94">
        <v>3.477720287299531</v>
      </c>
      <c r="E19" s="95">
        <v>4.5590599790747088</v>
      </c>
      <c r="F19" s="95">
        <v>4.9708427609773027</v>
      </c>
      <c r="G19" s="95">
        <v>2.5100606409325641</v>
      </c>
      <c r="H19" s="95">
        <v>7.8728989926536297</v>
      </c>
      <c r="I19" s="95">
        <v>3.7593982297174642</v>
      </c>
      <c r="J19" s="95">
        <v>-1.2026505498391136</v>
      </c>
      <c r="K19" s="95">
        <v>3.1579996867656828</v>
      </c>
      <c r="L19" s="94">
        <v>27.149980890655204</v>
      </c>
      <c r="M19" s="96">
        <v>29.105330027581772</v>
      </c>
      <c r="O19"/>
      <c r="P19"/>
      <c r="Q19"/>
      <c r="R19"/>
      <c r="S19"/>
      <c r="T19"/>
    </row>
    <row r="20" spans="1:20">
      <c r="A20" s="36"/>
      <c r="B20" s="785"/>
      <c r="O20"/>
      <c r="P20"/>
      <c r="Q20"/>
      <c r="R20"/>
      <c r="S20"/>
      <c r="T20"/>
    </row>
    <row r="21" spans="1:20">
      <c r="A21" s="36"/>
      <c r="B21" s="793" t="s">
        <v>180</v>
      </c>
      <c r="N21" s="64"/>
      <c r="O21"/>
      <c r="P21"/>
      <c r="Q21"/>
      <c r="R21"/>
      <c r="S21"/>
      <c r="T21"/>
    </row>
    <row r="22" spans="1:20">
      <c r="A22" s="282" t="s">
        <v>149</v>
      </c>
      <c r="B22" s="783" t="s">
        <v>536</v>
      </c>
      <c r="C22" s="163" t="s">
        <v>182</v>
      </c>
      <c r="D22" s="612">
        <v>1.9250000000000003</v>
      </c>
      <c r="E22" s="612">
        <v>-0.27500000000000002</v>
      </c>
      <c r="F22" s="612">
        <v>-0.27500000000000002</v>
      </c>
      <c r="G22" s="612">
        <v>-0.27500000000000002</v>
      </c>
      <c r="H22" s="612">
        <v>-0.27500000000000002</v>
      </c>
      <c r="I22" s="612">
        <v>-0.27500000000000002</v>
      </c>
      <c r="J22" s="612">
        <v>-0.27500000000000002</v>
      </c>
      <c r="K22" s="612">
        <v>-0.27500000000000002</v>
      </c>
      <c r="L22" s="609">
        <v>0.55000000000000049</v>
      </c>
      <c r="M22" s="610">
        <v>4.4408920985006262E-16</v>
      </c>
      <c r="N22" s="598"/>
      <c r="O22"/>
      <c r="P22"/>
      <c r="Q22"/>
      <c r="R22"/>
      <c r="S22"/>
      <c r="T22"/>
    </row>
    <row r="23" spans="1:20">
      <c r="A23" s="282" t="s">
        <v>150</v>
      </c>
      <c r="B23" s="783" t="s">
        <v>537</v>
      </c>
      <c r="C23" s="163" t="s">
        <v>182</v>
      </c>
      <c r="D23" s="612">
        <v>-4.7260755577123659</v>
      </c>
      <c r="E23" s="612">
        <v>-4.2666449247587277</v>
      </c>
      <c r="F23" s="612">
        <v>-1.6603466678000214</v>
      </c>
      <c r="G23" s="612">
        <v>1.8438332806174411</v>
      </c>
      <c r="H23" s="612">
        <v>-3.0924769026927938</v>
      </c>
      <c r="I23" s="612">
        <v>1.5199870289006143</v>
      </c>
      <c r="J23" s="612">
        <v>6.2893797860553118</v>
      </c>
      <c r="K23" s="612">
        <v>4.0923439573905016</v>
      </c>
      <c r="L23" s="613">
        <v>-10.381723743445855</v>
      </c>
      <c r="M23" s="614">
        <v>-4.1744385725905886E-14</v>
      </c>
      <c r="N23" s="599"/>
      <c r="O23"/>
      <c r="P23"/>
      <c r="Q23"/>
      <c r="R23"/>
      <c r="S23"/>
      <c r="T23"/>
    </row>
    <row r="24" spans="1:20">
      <c r="A24" s="282" t="s">
        <v>151</v>
      </c>
      <c r="B24" s="783" t="s">
        <v>240</v>
      </c>
      <c r="C24" s="163" t="s">
        <v>182</v>
      </c>
      <c r="D24" s="611"/>
      <c r="E24" s="612"/>
      <c r="F24" s="612"/>
      <c r="G24" s="612"/>
      <c r="H24" s="612"/>
      <c r="I24" s="612"/>
      <c r="J24" s="612"/>
      <c r="K24" s="612"/>
      <c r="L24" s="613">
        <v>0</v>
      </c>
      <c r="M24" s="614">
        <v>0</v>
      </c>
      <c r="N24" s="599"/>
      <c r="O24"/>
      <c r="P24"/>
      <c r="Q24"/>
      <c r="R24"/>
      <c r="S24" s="66"/>
      <c r="T24"/>
    </row>
    <row r="25" spans="1:20">
      <c r="A25" s="282" t="s">
        <v>166</v>
      </c>
      <c r="B25" s="783" t="s">
        <v>240</v>
      </c>
      <c r="C25" s="163" t="s">
        <v>182</v>
      </c>
      <c r="D25" s="611"/>
      <c r="E25" s="612"/>
      <c r="F25" s="612"/>
      <c r="G25" s="612"/>
      <c r="H25" s="612"/>
      <c r="I25" s="612"/>
      <c r="J25" s="612"/>
      <c r="K25" s="612"/>
      <c r="L25" s="613">
        <v>0</v>
      </c>
      <c r="M25" s="614">
        <v>0</v>
      </c>
      <c r="N25" s="599"/>
      <c r="O25"/>
      <c r="P25"/>
      <c r="Q25"/>
      <c r="R25"/>
      <c r="S25"/>
      <c r="T25"/>
    </row>
    <row r="26" spans="1:20">
      <c r="A26" s="282" t="s">
        <v>167</v>
      </c>
      <c r="B26" s="783" t="s">
        <v>240</v>
      </c>
      <c r="C26" s="163" t="s">
        <v>182</v>
      </c>
      <c r="D26" s="611"/>
      <c r="E26" s="612"/>
      <c r="F26" s="612"/>
      <c r="G26" s="612"/>
      <c r="H26" s="612"/>
      <c r="I26" s="612"/>
      <c r="J26" s="612"/>
      <c r="K26" s="612"/>
      <c r="L26" s="613">
        <v>0</v>
      </c>
      <c r="M26" s="614">
        <v>0</v>
      </c>
      <c r="N26" s="599"/>
      <c r="O26"/>
      <c r="P26"/>
      <c r="Q26"/>
      <c r="R26"/>
      <c r="S26"/>
      <c r="T26"/>
    </row>
    <row r="27" spans="1:20">
      <c r="A27" s="282" t="s">
        <v>168</v>
      </c>
      <c r="B27" s="783" t="s">
        <v>240</v>
      </c>
      <c r="C27" s="163" t="s">
        <v>182</v>
      </c>
      <c r="D27" s="615"/>
      <c r="E27" s="616"/>
      <c r="F27" s="616"/>
      <c r="G27" s="616"/>
      <c r="H27" s="616"/>
      <c r="I27" s="616"/>
      <c r="J27" s="616"/>
      <c r="K27" s="616"/>
      <c r="L27" s="617">
        <v>0</v>
      </c>
      <c r="M27" s="618">
        <v>0</v>
      </c>
      <c r="N27" s="600"/>
      <c r="O27"/>
      <c r="P27"/>
      <c r="Q27"/>
      <c r="R27"/>
      <c r="S27"/>
      <c r="T27"/>
    </row>
    <row r="28" spans="1:20">
      <c r="A28" s="36"/>
      <c r="B28" s="793" t="s">
        <v>188</v>
      </c>
      <c r="C28" s="163" t="s">
        <v>182</v>
      </c>
      <c r="D28" s="104">
        <v>-2.8010755577123656</v>
      </c>
      <c r="E28" s="105">
        <v>-4.5416449247587281</v>
      </c>
      <c r="F28" s="105">
        <v>-1.9353466678000215</v>
      </c>
      <c r="G28" s="105">
        <v>1.568833280617441</v>
      </c>
      <c r="H28" s="105">
        <v>-3.3674769026927938</v>
      </c>
      <c r="I28" s="105">
        <v>1.2449870289006144</v>
      </c>
      <c r="J28" s="105">
        <v>6.0143797860553114</v>
      </c>
      <c r="K28" s="105">
        <v>3.8173439573905017</v>
      </c>
      <c r="L28" s="104">
        <v>-9.8317237434458562</v>
      </c>
      <c r="M28" s="106">
        <v>-4.3076653355456074E-14</v>
      </c>
      <c r="N28" s="64"/>
    </row>
    <row r="29" spans="1:20">
      <c r="A29" s="36"/>
      <c r="B29" s="785"/>
    </row>
    <row r="30" spans="1:20">
      <c r="A30" s="36"/>
      <c r="B30" s="792" t="s">
        <v>196</v>
      </c>
      <c r="C30" s="167" t="s">
        <v>182</v>
      </c>
      <c r="D30" s="97">
        <v>-1.0352775261304905</v>
      </c>
      <c r="E30" s="98">
        <v>-1.678591964190826</v>
      </c>
      <c r="F30" s="98">
        <v>-0.71530412841888802</v>
      </c>
      <c r="G30" s="98">
        <v>0.57984078051620624</v>
      </c>
      <c r="H30" s="98">
        <v>-1.2446194632352567</v>
      </c>
      <c r="I30" s="98">
        <v>0.46014720588166713</v>
      </c>
      <c r="J30" s="98">
        <v>2.2229147689260436</v>
      </c>
      <c r="K30" s="98">
        <v>1.4108903266515296</v>
      </c>
      <c r="L30" s="97">
        <v>-3.6338050955775882</v>
      </c>
      <c r="M30" s="99">
        <v>-1.5099033134902129E-14</v>
      </c>
    </row>
    <row r="31" spans="1:20">
      <c r="A31" s="36"/>
      <c r="B31" s="792" t="s">
        <v>307</v>
      </c>
      <c r="C31" s="167" t="s">
        <v>182</v>
      </c>
      <c r="D31" s="94">
        <v>-1.7657980315818751</v>
      </c>
      <c r="E31" s="95">
        <v>-2.8630529605679018</v>
      </c>
      <c r="F31" s="95">
        <v>-1.2200425393811334</v>
      </c>
      <c r="G31" s="95">
        <v>0.98899250010123474</v>
      </c>
      <c r="H31" s="95">
        <v>-2.1228574394575372</v>
      </c>
      <c r="I31" s="95">
        <v>0.78483982301894728</v>
      </c>
      <c r="J31" s="95">
        <v>3.7914650171292679</v>
      </c>
      <c r="K31" s="95">
        <v>2.4064536307389721</v>
      </c>
      <c r="L31" s="94">
        <v>-6.1979186478682653</v>
      </c>
      <c r="M31" s="96">
        <v>-2.5313084961453569E-14</v>
      </c>
    </row>
    <row r="32" spans="1:20">
      <c r="A32" s="36"/>
      <c r="B32" s="785"/>
    </row>
    <row r="33" spans="1:20">
      <c r="A33" s="36"/>
      <c r="B33" s="793" t="s">
        <v>179</v>
      </c>
    </row>
    <row r="34" spans="1:20">
      <c r="A34" s="36"/>
      <c r="B34" s="785" t="s">
        <v>178</v>
      </c>
      <c r="C34" s="163" t="s">
        <v>182</v>
      </c>
      <c r="D34" s="97">
        <v>1.0036904595705041</v>
      </c>
      <c r="E34" s="98">
        <v>0.99435944486059014</v>
      </c>
      <c r="F34" s="98">
        <v>2.1990732263672972</v>
      </c>
      <c r="G34" s="98">
        <v>2.0514753187279382</v>
      </c>
      <c r="H34" s="98">
        <v>3.3712172558078617</v>
      </c>
      <c r="I34" s="98">
        <v>2.6642613964012973</v>
      </c>
      <c r="J34" s="98">
        <v>1.5178074668630099</v>
      </c>
      <c r="K34" s="98">
        <v>3.2624079095014604</v>
      </c>
      <c r="L34" s="97">
        <v>12.284077101735488</v>
      </c>
      <c r="M34" s="99">
        <v>17.064292478099958</v>
      </c>
    </row>
    <row r="35" spans="1:20">
      <c r="A35" s="36"/>
      <c r="B35" s="785" t="s">
        <v>277</v>
      </c>
      <c r="C35" s="163" t="s">
        <v>182</v>
      </c>
      <c r="D35" s="100">
        <v>1.7119222557176559</v>
      </c>
      <c r="E35" s="101">
        <v>1.696007018506807</v>
      </c>
      <c r="F35" s="101">
        <v>3.7508002215961693</v>
      </c>
      <c r="G35" s="101">
        <v>3.4990531410337988</v>
      </c>
      <c r="H35" s="101">
        <v>5.7500415531960929</v>
      </c>
      <c r="I35" s="101">
        <v>4.5442380527364117</v>
      </c>
      <c r="J35" s="101">
        <v>2.5888144672901543</v>
      </c>
      <c r="K35" s="101">
        <v>5.5644533175046549</v>
      </c>
      <c r="L35" s="100">
        <v>20.952062242786937</v>
      </c>
      <c r="M35" s="102">
        <v>29.105330027581747</v>
      </c>
    </row>
    <row r="36" spans="1:20">
      <c r="A36" s="36"/>
      <c r="B36" s="793" t="s">
        <v>11</v>
      </c>
      <c r="C36" s="164" t="s">
        <v>182</v>
      </c>
      <c r="D36" s="147">
        <v>2.71561271528816</v>
      </c>
      <c r="E36" s="148">
        <v>2.6903664633673969</v>
      </c>
      <c r="F36" s="148">
        <v>5.9498734479634665</v>
      </c>
      <c r="G36" s="148">
        <v>5.550528459761737</v>
      </c>
      <c r="H36" s="148">
        <v>9.1212588090039546</v>
      </c>
      <c r="I36" s="148">
        <v>7.208499449137709</v>
      </c>
      <c r="J36" s="148">
        <v>4.1066219341531642</v>
      </c>
      <c r="K36" s="148">
        <v>8.8268612270061162</v>
      </c>
      <c r="L36" s="147">
        <v>33.236139344522421</v>
      </c>
      <c r="M36" s="149">
        <v>46.169622505681701</v>
      </c>
    </row>
    <row r="37" spans="1:20">
      <c r="A37" s="36"/>
      <c r="B37" s="785"/>
    </row>
    <row r="38" spans="1:20">
      <c r="A38" s="36"/>
      <c r="B38" s="788" t="s">
        <v>243</v>
      </c>
      <c r="C38" s="158"/>
      <c r="D38" s="83"/>
      <c r="E38" s="83"/>
      <c r="F38" s="83"/>
      <c r="G38" s="83"/>
      <c r="H38" s="83"/>
      <c r="I38" s="83"/>
      <c r="J38" s="83"/>
      <c r="K38" s="83"/>
      <c r="L38" s="83"/>
      <c r="M38" s="83"/>
      <c r="N38" s="83"/>
    </row>
    <row r="39" spans="1:20" s="36" customFormat="1">
      <c r="B39" s="786"/>
      <c r="C39" s="146"/>
      <c r="D39" s="338"/>
      <c r="E39" s="338"/>
      <c r="F39" s="338"/>
      <c r="G39" s="338"/>
      <c r="H39" s="338"/>
      <c r="I39" s="338"/>
      <c r="J39" s="338"/>
      <c r="K39" s="338"/>
      <c r="L39" s="338"/>
      <c r="M39" s="338"/>
      <c r="N39" s="338"/>
    </row>
    <row r="40" spans="1:20">
      <c r="A40" s="36"/>
      <c r="B40" s="323" t="s">
        <v>33</v>
      </c>
      <c r="C40" s="163" t="s">
        <v>182</v>
      </c>
      <c r="D40" s="669">
        <v>51.590621881205571</v>
      </c>
      <c r="E40" s="669">
        <v>44.657962342555564</v>
      </c>
      <c r="F40" s="669">
        <v>67.302788973273408</v>
      </c>
      <c r="G40" s="669">
        <v>59.167395034689584</v>
      </c>
      <c r="H40" s="669">
        <v>53.200999110633262</v>
      </c>
      <c r="I40" s="669">
        <v>50.664545745108221</v>
      </c>
      <c r="J40" s="669">
        <v>64.32577415677585</v>
      </c>
      <c r="K40" s="669">
        <v>65.668843197206343</v>
      </c>
      <c r="L40" s="670">
        <v>326.5843130874656</v>
      </c>
      <c r="M40" s="671">
        <v>456.57893044144782</v>
      </c>
      <c r="N40" s="370"/>
      <c r="O40" s="64"/>
    </row>
    <row r="41" spans="1:20" ht="24.75">
      <c r="A41" s="36"/>
      <c r="B41" s="790" t="s">
        <v>491</v>
      </c>
      <c r="C41" s="163" t="s">
        <v>182</v>
      </c>
      <c r="D41" s="672">
        <v>69.711165728580298</v>
      </c>
      <c r="E41" s="672">
        <v>69.216087018016694</v>
      </c>
      <c r="F41" s="672">
        <v>69.572658369735905</v>
      </c>
      <c r="G41" s="672">
        <v>69.389738667598266</v>
      </c>
      <c r="H41" s="672">
        <v>69.633737261512849</v>
      </c>
      <c r="I41" s="672">
        <v>71.304959917636992</v>
      </c>
      <c r="J41" s="672">
        <v>71.511955216699377</v>
      </c>
      <c r="K41" s="672">
        <v>71.68918404825277</v>
      </c>
      <c r="L41" s="673">
        <v>418.82834696308106</v>
      </c>
      <c r="M41" s="674">
        <v>562.02948622803319</v>
      </c>
      <c r="N41" s="370"/>
      <c r="O41" s="64"/>
    </row>
    <row r="42" spans="1:20">
      <c r="A42" s="36"/>
      <c r="B42" s="791" t="s">
        <v>193</v>
      </c>
      <c r="C42" s="163" t="s">
        <v>182</v>
      </c>
      <c r="D42" s="104">
        <v>18.120543847374726</v>
      </c>
      <c r="E42" s="105">
        <v>24.55812467546113</v>
      </c>
      <c r="F42" s="105">
        <v>2.2698693964624965</v>
      </c>
      <c r="G42" s="105">
        <v>10.222343632908682</v>
      </c>
      <c r="H42" s="105">
        <v>16.432738150879587</v>
      </c>
      <c r="I42" s="105">
        <v>20.640414172528772</v>
      </c>
      <c r="J42" s="105">
        <v>7.186181059923527</v>
      </c>
      <c r="K42" s="105">
        <v>6.0203408510464271</v>
      </c>
      <c r="L42" s="373">
        <v>92.244033875615457</v>
      </c>
      <c r="M42" s="374">
        <v>105.45055578658537</v>
      </c>
      <c r="N42" s="371"/>
      <c r="O42" s="965"/>
      <c r="P42" s="965"/>
      <c r="Q42" s="965"/>
      <c r="R42"/>
      <c r="S42"/>
      <c r="T42"/>
    </row>
    <row r="43" spans="1:20" ht="13.15">
      <c r="A43" s="36"/>
      <c r="B43" s="791"/>
      <c r="C43" s="163"/>
      <c r="D43" s="60"/>
      <c r="E43" s="60"/>
      <c r="F43" s="60"/>
      <c r="G43" s="60"/>
      <c r="H43" s="60"/>
      <c r="I43" s="60"/>
      <c r="J43" s="60"/>
      <c r="K43" s="60"/>
      <c r="L43" s="60"/>
      <c r="M43" s="60"/>
      <c r="N43" s="367"/>
      <c r="O43" s="65"/>
      <c r="P43" s="65"/>
      <c r="Q43" s="65"/>
      <c r="R43"/>
      <c r="S43"/>
      <c r="T43"/>
    </row>
    <row r="44" spans="1:20">
      <c r="A44" s="36"/>
      <c r="B44" s="785"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8"/>
      <c r="O44"/>
      <c r="P44"/>
      <c r="Q44"/>
      <c r="R44"/>
      <c r="S44"/>
      <c r="T44"/>
    </row>
    <row r="45" spans="1:20">
      <c r="A45" s="36"/>
      <c r="B45" s="785"/>
      <c r="N45" s="369"/>
      <c r="O45"/>
      <c r="P45"/>
      <c r="Q45"/>
      <c r="R45"/>
      <c r="S45"/>
      <c r="T45"/>
    </row>
    <row r="46" spans="1:20">
      <c r="A46" s="36"/>
      <c r="B46" s="792" t="s">
        <v>181</v>
      </c>
      <c r="C46" s="167" t="s">
        <v>182</v>
      </c>
      <c r="D46" s="97">
        <v>6.6973530059897</v>
      </c>
      <c r="E46" s="98">
        <v>9.0766828800504342</v>
      </c>
      <c r="F46" s="98">
        <v>0.83894372893253877</v>
      </c>
      <c r="G46" s="98">
        <v>3.7781782067230494</v>
      </c>
      <c r="H46" s="98">
        <v>6.0735400205650958</v>
      </c>
      <c r="I46" s="98">
        <v>7.6286970781666348</v>
      </c>
      <c r="J46" s="98">
        <v>2.656012519747736</v>
      </c>
      <c r="K46" s="98">
        <v>2.2251179785467596</v>
      </c>
      <c r="L46" s="375">
        <v>34.093394920427457</v>
      </c>
      <c r="M46" s="601">
        <v>38.974525418721953</v>
      </c>
      <c r="N46" s="371"/>
      <c r="O46"/>
      <c r="P46"/>
      <c r="Q46"/>
      <c r="R46"/>
      <c r="S46"/>
      <c r="T46"/>
    </row>
    <row r="47" spans="1:20">
      <c r="A47" s="36"/>
      <c r="B47" s="792" t="s">
        <v>277</v>
      </c>
      <c r="C47" s="167" t="s">
        <v>182</v>
      </c>
      <c r="D47" s="603">
        <v>11.423190841385027</v>
      </c>
      <c r="E47" s="604">
        <v>15.481441795410696</v>
      </c>
      <c r="F47" s="604">
        <v>1.4309256675299578</v>
      </c>
      <c r="G47" s="604">
        <v>6.4441654261856325</v>
      </c>
      <c r="H47" s="604">
        <v>10.359198130314491</v>
      </c>
      <c r="I47" s="604">
        <v>13.011717094362137</v>
      </c>
      <c r="J47" s="604">
        <v>4.530168540175791</v>
      </c>
      <c r="K47" s="604">
        <v>3.7952228724996675</v>
      </c>
      <c r="L47" s="605">
        <v>58.150638955187944</v>
      </c>
      <c r="M47" s="606">
        <v>66.476030367863402</v>
      </c>
      <c r="N47" s="371"/>
      <c r="O47"/>
      <c r="P47"/>
      <c r="Q47"/>
      <c r="R47"/>
      <c r="S47"/>
      <c r="T47"/>
    </row>
    <row r="48" spans="1:20">
      <c r="A48" s="36"/>
      <c r="B48" s="785"/>
      <c r="N48" s="369"/>
      <c r="O48"/>
      <c r="P48"/>
      <c r="Q48"/>
      <c r="R48"/>
      <c r="S48"/>
      <c r="T48"/>
    </row>
    <row r="49" spans="1:20">
      <c r="A49" s="36"/>
      <c r="B49" s="793" t="s">
        <v>180</v>
      </c>
      <c r="N49" s="369"/>
      <c r="O49"/>
      <c r="P49"/>
      <c r="Q49"/>
      <c r="R49"/>
      <c r="S49"/>
      <c r="T49"/>
    </row>
    <row r="50" spans="1:20">
      <c r="A50" s="282" t="s">
        <v>149</v>
      </c>
      <c r="B50" s="783" t="s">
        <v>538</v>
      </c>
      <c r="C50" s="163" t="s">
        <v>182</v>
      </c>
      <c r="D50" s="672">
        <v>-7.0307368630900617</v>
      </c>
      <c r="E50" s="672">
        <v>-28.032168526556934</v>
      </c>
      <c r="F50" s="672">
        <v>11.614967326308328</v>
      </c>
      <c r="G50" s="672">
        <v>6.9641113604144937</v>
      </c>
      <c r="H50" s="672">
        <v>-3.959186719222906</v>
      </c>
      <c r="I50" s="672">
        <v>-6.733661266552625</v>
      </c>
      <c r="J50" s="672">
        <v>14.694044146277365</v>
      </c>
      <c r="K50" s="672">
        <v>12.482630542422404</v>
      </c>
      <c r="L50" s="675">
        <v>-27.176674688699698</v>
      </c>
      <c r="M50" s="676">
        <v>7.1054273576010019E-14</v>
      </c>
      <c r="N50" s="598"/>
      <c r="O50"/>
      <c r="P50"/>
      <c r="Q50"/>
      <c r="R50"/>
      <c r="S50"/>
      <c r="T50"/>
    </row>
    <row r="51" spans="1:20">
      <c r="A51" s="282" t="s">
        <v>150</v>
      </c>
      <c r="B51" s="783" t="s">
        <v>240</v>
      </c>
      <c r="C51" s="163" t="s">
        <v>182</v>
      </c>
      <c r="D51" s="611"/>
      <c r="E51" s="612"/>
      <c r="F51" s="612"/>
      <c r="G51" s="612"/>
      <c r="H51" s="612"/>
      <c r="I51" s="612"/>
      <c r="J51" s="612"/>
      <c r="K51" s="612"/>
      <c r="L51" s="677">
        <v>0</v>
      </c>
      <c r="M51" s="678">
        <v>0</v>
      </c>
      <c r="N51" s="599"/>
      <c r="O51"/>
      <c r="P51"/>
      <c r="Q51"/>
      <c r="R51"/>
      <c r="S51"/>
      <c r="T51"/>
    </row>
    <row r="52" spans="1:20">
      <c r="A52" s="282" t="s">
        <v>151</v>
      </c>
      <c r="B52" s="783" t="s">
        <v>240</v>
      </c>
      <c r="C52" s="163" t="s">
        <v>182</v>
      </c>
      <c r="D52" s="611"/>
      <c r="E52" s="612"/>
      <c r="F52" s="612"/>
      <c r="G52" s="612"/>
      <c r="H52" s="612"/>
      <c r="I52" s="612"/>
      <c r="J52" s="612"/>
      <c r="K52" s="612"/>
      <c r="L52" s="677">
        <v>0</v>
      </c>
      <c r="M52" s="678">
        <v>0</v>
      </c>
      <c r="N52" s="599"/>
      <c r="O52"/>
      <c r="P52"/>
      <c r="Q52"/>
      <c r="R52"/>
      <c r="S52" s="66"/>
      <c r="T52"/>
    </row>
    <row r="53" spans="1:20">
      <c r="A53" s="282" t="s">
        <v>166</v>
      </c>
      <c r="B53" s="783" t="s">
        <v>240</v>
      </c>
      <c r="C53" s="163" t="s">
        <v>182</v>
      </c>
      <c r="D53" s="611"/>
      <c r="E53" s="612"/>
      <c r="F53" s="612"/>
      <c r="G53" s="612"/>
      <c r="H53" s="612"/>
      <c r="I53" s="612"/>
      <c r="J53" s="612"/>
      <c r="K53" s="612"/>
      <c r="L53" s="677">
        <v>0</v>
      </c>
      <c r="M53" s="678">
        <v>0</v>
      </c>
      <c r="N53" s="599"/>
      <c r="O53"/>
      <c r="P53"/>
      <c r="Q53"/>
      <c r="R53"/>
      <c r="S53"/>
      <c r="T53"/>
    </row>
    <row r="54" spans="1:20">
      <c r="A54" s="282" t="s">
        <v>167</v>
      </c>
      <c r="B54" s="783" t="s">
        <v>240</v>
      </c>
      <c r="C54" s="163" t="s">
        <v>182</v>
      </c>
      <c r="D54" s="611"/>
      <c r="E54" s="612"/>
      <c r="F54" s="612"/>
      <c r="G54" s="612"/>
      <c r="H54" s="612"/>
      <c r="I54" s="612"/>
      <c r="J54" s="612"/>
      <c r="K54" s="612"/>
      <c r="L54" s="677">
        <v>0</v>
      </c>
      <c r="M54" s="678">
        <v>0</v>
      </c>
      <c r="N54" s="599"/>
      <c r="O54"/>
      <c r="P54"/>
      <c r="Q54"/>
      <c r="R54"/>
      <c r="S54"/>
      <c r="T54"/>
    </row>
    <row r="55" spans="1:20">
      <c r="A55" s="282" t="s">
        <v>168</v>
      </c>
      <c r="B55" s="783" t="s">
        <v>240</v>
      </c>
      <c r="C55" s="163" t="s">
        <v>182</v>
      </c>
      <c r="D55" s="615"/>
      <c r="E55" s="616"/>
      <c r="F55" s="616"/>
      <c r="G55" s="616"/>
      <c r="H55" s="616"/>
      <c r="I55" s="616"/>
      <c r="J55" s="616"/>
      <c r="K55" s="616"/>
      <c r="L55" s="679">
        <v>0</v>
      </c>
      <c r="M55" s="680">
        <v>0</v>
      </c>
      <c r="N55" s="600"/>
      <c r="O55"/>
      <c r="P55"/>
      <c r="Q55"/>
      <c r="R55"/>
      <c r="S55"/>
      <c r="T55"/>
    </row>
    <row r="56" spans="1:20">
      <c r="A56" s="36"/>
      <c r="B56" s="793" t="s">
        <v>188</v>
      </c>
      <c r="C56" s="163" t="s">
        <v>182</v>
      </c>
      <c r="D56" s="104">
        <v>-7.0307368630900617</v>
      </c>
      <c r="E56" s="105">
        <v>-28.032168526556934</v>
      </c>
      <c r="F56" s="105">
        <v>11.614967326308328</v>
      </c>
      <c r="G56" s="105">
        <v>6.9641113604144937</v>
      </c>
      <c r="H56" s="105">
        <v>-3.959186719222906</v>
      </c>
      <c r="I56" s="105">
        <v>-6.733661266552625</v>
      </c>
      <c r="J56" s="105">
        <v>14.694044146277365</v>
      </c>
      <c r="K56" s="105">
        <v>12.482630542422404</v>
      </c>
      <c r="L56" s="373">
        <v>-27.176674688699698</v>
      </c>
      <c r="M56" s="374">
        <v>7.1054273576010019E-14</v>
      </c>
      <c r="N56" s="371"/>
    </row>
    <row r="57" spans="1:20">
      <c r="A57" s="36"/>
      <c r="B57" s="785"/>
      <c r="N57" s="369"/>
    </row>
    <row r="58" spans="1:20">
      <c r="A58" s="36"/>
      <c r="B58" s="792" t="s">
        <v>196</v>
      </c>
      <c r="C58" s="167" t="s">
        <v>182</v>
      </c>
      <c r="D58" s="97">
        <v>-2.5985603445980869</v>
      </c>
      <c r="E58" s="98">
        <v>-10.360689487415444</v>
      </c>
      <c r="F58" s="98">
        <v>4.2928919238035581</v>
      </c>
      <c r="G58" s="98">
        <v>2.5739355588091972</v>
      </c>
      <c r="H58" s="98">
        <v>-1.4633154114247862</v>
      </c>
      <c r="I58" s="98">
        <v>-2.4887612041178504</v>
      </c>
      <c r="J58" s="98">
        <v>5.4309187164641148</v>
      </c>
      <c r="K58" s="98">
        <v>4.6135802484793214</v>
      </c>
      <c r="L58" s="375">
        <v>-10.044498964943411</v>
      </c>
      <c r="M58" s="601">
        <v>2.4868995751603507E-14</v>
      </c>
      <c r="N58" s="371"/>
    </row>
    <row r="59" spans="1:20">
      <c r="A59" s="36"/>
      <c r="B59" s="792" t="s">
        <v>307</v>
      </c>
      <c r="C59" s="167" t="s">
        <v>182</v>
      </c>
      <c r="D59" s="94">
        <v>-4.4321765184919748</v>
      </c>
      <c r="E59" s="95">
        <v>-17.671479039141492</v>
      </c>
      <c r="F59" s="95">
        <v>7.3220754025047698</v>
      </c>
      <c r="G59" s="95">
        <v>4.390175801605297</v>
      </c>
      <c r="H59" s="95">
        <v>-2.4958713077981196</v>
      </c>
      <c r="I59" s="95">
        <v>-4.2449000624347741</v>
      </c>
      <c r="J59" s="95">
        <v>9.2631254298132504</v>
      </c>
      <c r="K59" s="95">
        <v>7.8690502939430829</v>
      </c>
      <c r="L59" s="376">
        <v>-17.132175723756294</v>
      </c>
      <c r="M59" s="602">
        <v>3.907985046680551E-14</v>
      </c>
      <c r="N59" s="371"/>
    </row>
    <row r="60" spans="1:20">
      <c r="A60" s="36"/>
      <c r="B60" s="785"/>
      <c r="N60" s="369"/>
    </row>
    <row r="61" spans="1:20">
      <c r="A61" s="36"/>
      <c r="B61" s="793" t="s">
        <v>179</v>
      </c>
      <c r="N61" s="369"/>
    </row>
    <row r="62" spans="1:20">
      <c r="A62" s="36"/>
      <c r="B62" s="785" t="s">
        <v>178</v>
      </c>
      <c r="C62" s="163" t="s">
        <v>182</v>
      </c>
      <c r="D62" s="97">
        <v>4.098792661391613</v>
      </c>
      <c r="E62" s="98">
        <v>-1.2840066073650096</v>
      </c>
      <c r="F62" s="98">
        <v>5.1318356527360969</v>
      </c>
      <c r="G62" s="98">
        <v>6.3521137655322466</v>
      </c>
      <c r="H62" s="98">
        <v>4.6102246091403094</v>
      </c>
      <c r="I62" s="98">
        <v>5.1399358740487848</v>
      </c>
      <c r="J62" s="98">
        <v>8.0869312362118499</v>
      </c>
      <c r="K62" s="98">
        <v>6.8386982270260805</v>
      </c>
      <c r="L62" s="375">
        <v>24.048895955484042</v>
      </c>
      <c r="M62" s="601">
        <v>38.974525418721974</v>
      </c>
      <c r="N62" s="371"/>
    </row>
    <row r="63" spans="1:20">
      <c r="A63" s="36"/>
      <c r="B63" s="785" t="s">
        <v>277</v>
      </c>
      <c r="C63" s="163" t="s">
        <v>182</v>
      </c>
      <c r="D63" s="100">
        <v>6.9910143228930526</v>
      </c>
      <c r="E63" s="101">
        <v>-2.1900372437307958</v>
      </c>
      <c r="F63" s="101">
        <v>8.7530010700347276</v>
      </c>
      <c r="G63" s="101">
        <v>10.834341227790929</v>
      </c>
      <c r="H63" s="101">
        <v>7.8633268225163713</v>
      </c>
      <c r="I63" s="101">
        <v>8.7668170319273635</v>
      </c>
      <c r="J63" s="101">
        <v>13.79329396998904</v>
      </c>
      <c r="K63" s="101">
        <v>11.664273166442751</v>
      </c>
      <c r="L63" s="377">
        <v>41.018463231431653</v>
      </c>
      <c r="M63" s="602">
        <v>66.476030367863444</v>
      </c>
      <c r="N63" s="371"/>
    </row>
    <row r="64" spans="1:20">
      <c r="A64" s="36"/>
      <c r="B64" s="793" t="s">
        <v>11</v>
      </c>
      <c r="C64" s="164" t="s">
        <v>182</v>
      </c>
      <c r="D64" s="147">
        <v>11.089806984284666</v>
      </c>
      <c r="E64" s="148">
        <v>-3.4740438510958054</v>
      </c>
      <c r="F64" s="148">
        <v>13.884836722770824</v>
      </c>
      <c r="G64" s="148">
        <v>17.186454993323174</v>
      </c>
      <c r="H64" s="148">
        <v>12.473551431656681</v>
      </c>
      <c r="I64" s="148">
        <v>13.906752905976148</v>
      </c>
      <c r="J64" s="148">
        <v>21.88022520620089</v>
      </c>
      <c r="K64" s="148">
        <v>18.502971393468833</v>
      </c>
      <c r="L64" s="378">
        <v>65.067359186915695</v>
      </c>
      <c r="M64" s="379">
        <v>105.45055578658543</v>
      </c>
      <c r="N64" s="372"/>
    </row>
    <row r="65" spans="1:20">
      <c r="A65" s="36"/>
      <c r="B65" s="793"/>
      <c r="C65" s="164"/>
      <c r="D65" s="164"/>
      <c r="E65" s="164"/>
      <c r="F65" s="164"/>
      <c r="G65" s="164"/>
      <c r="H65" s="164"/>
      <c r="I65" s="164"/>
      <c r="J65" s="164"/>
      <c r="K65" s="164"/>
      <c r="L65" s="164"/>
      <c r="M65" s="164"/>
    </row>
    <row r="66" spans="1:20">
      <c r="A66" s="36"/>
      <c r="B66" s="788" t="s">
        <v>255</v>
      </c>
      <c r="C66" s="158"/>
      <c r="D66" s="83"/>
      <c r="E66" s="83"/>
      <c r="F66" s="83"/>
      <c r="G66" s="83"/>
      <c r="H66" s="83"/>
      <c r="I66" s="83"/>
      <c r="J66" s="83"/>
      <c r="K66" s="83"/>
      <c r="L66" s="83"/>
      <c r="M66" s="83"/>
      <c r="N66" s="83"/>
    </row>
    <row r="67" spans="1:20">
      <c r="A67" s="36"/>
      <c r="B67" s="785"/>
      <c r="O67"/>
      <c r="P67"/>
      <c r="Q67"/>
      <c r="R67"/>
      <c r="S67"/>
      <c r="T67"/>
    </row>
    <row r="68" spans="1:20">
      <c r="A68" s="36"/>
      <c r="B68" s="793" t="s">
        <v>179</v>
      </c>
    </row>
    <row r="69" spans="1:20">
      <c r="A69" s="36"/>
      <c r="B69" s="785" t="s">
        <v>178</v>
      </c>
      <c r="C69" s="163" t="s">
        <v>182</v>
      </c>
      <c r="D69" s="97">
        <v>5.1024831209621171</v>
      </c>
      <c r="E69" s="98">
        <v>-0.28964716250441946</v>
      </c>
      <c r="F69" s="98">
        <v>7.3309088791033936</v>
      </c>
      <c r="G69" s="98">
        <v>8.4035890842601848</v>
      </c>
      <c r="H69" s="98">
        <v>7.9814418649481711</v>
      </c>
      <c r="I69" s="98">
        <v>7.8041972704500822</v>
      </c>
      <c r="J69" s="98">
        <v>9.6047387030748599</v>
      </c>
      <c r="K69" s="98">
        <v>10.101106136527541</v>
      </c>
      <c r="L69" s="97">
        <v>36.332973057219533</v>
      </c>
      <c r="M69" s="99">
        <v>56.038817896821932</v>
      </c>
    </row>
    <row r="70" spans="1:20">
      <c r="A70" s="36"/>
      <c r="B70" s="785" t="s">
        <v>277</v>
      </c>
      <c r="C70" s="163" t="s">
        <v>182</v>
      </c>
      <c r="D70" s="544">
        <v>8.7029365786107089</v>
      </c>
      <c r="E70" s="545">
        <v>-0.49403022522398876</v>
      </c>
      <c r="F70" s="545">
        <v>12.503801291630896</v>
      </c>
      <c r="G70" s="545">
        <v>14.333394368824727</v>
      </c>
      <c r="H70" s="545">
        <v>13.613368375712465</v>
      </c>
      <c r="I70" s="545">
        <v>13.311055084663774</v>
      </c>
      <c r="J70" s="545">
        <v>16.382108437279193</v>
      </c>
      <c r="K70" s="545">
        <v>17.228726483947405</v>
      </c>
      <c r="L70" s="544">
        <v>61.97052547421859</v>
      </c>
      <c r="M70" s="546">
        <v>95.581360395445188</v>
      </c>
    </row>
    <row r="71" spans="1:20">
      <c r="A71" s="36"/>
      <c r="B71" s="793" t="s">
        <v>11</v>
      </c>
      <c r="C71" s="164" t="s">
        <v>182</v>
      </c>
      <c r="D71" s="153">
        <v>13.805419699572827</v>
      </c>
      <c r="E71" s="154">
        <v>-0.78367738772840823</v>
      </c>
      <c r="F71" s="154">
        <v>19.83471017073429</v>
      </c>
      <c r="G71" s="154">
        <v>22.73698345308491</v>
      </c>
      <c r="H71" s="154">
        <v>21.594810240660635</v>
      </c>
      <c r="I71" s="154">
        <v>21.115252355113856</v>
      </c>
      <c r="J71" s="154">
        <v>25.986847140354051</v>
      </c>
      <c r="K71" s="154">
        <v>27.329832620474946</v>
      </c>
      <c r="L71" s="153">
        <v>98.303498531438109</v>
      </c>
      <c r="M71" s="155">
        <v>151.6201782922671</v>
      </c>
    </row>
    <row r="72" spans="1:20">
      <c r="A72" s="36"/>
      <c r="B72" s="793"/>
      <c r="C72" s="164"/>
      <c r="D72" s="164"/>
      <c r="E72" s="164"/>
      <c r="F72" s="164"/>
      <c r="G72" s="164"/>
      <c r="H72" s="164"/>
      <c r="I72" s="164"/>
      <c r="J72" s="164"/>
      <c r="K72" s="164"/>
      <c r="L72" s="164"/>
      <c r="M72" s="164"/>
    </row>
    <row r="73" spans="1:20">
      <c r="A73" s="36"/>
      <c r="B73" s="785"/>
    </row>
    <row r="74" spans="1:20">
      <c r="A74" s="36"/>
      <c r="B74" s="788" t="s">
        <v>212</v>
      </c>
      <c r="C74" s="158"/>
      <c r="D74" s="82"/>
      <c r="E74" s="82"/>
      <c r="F74" s="82"/>
      <c r="G74" s="82"/>
      <c r="H74" s="82"/>
      <c r="I74" s="82"/>
      <c r="J74" s="82"/>
      <c r="K74" s="82"/>
      <c r="L74" s="82"/>
      <c r="M74" s="82"/>
      <c r="N74" s="82"/>
    </row>
    <row r="75" spans="1:20">
      <c r="A75" s="36"/>
      <c r="B75" s="388" t="s">
        <v>211</v>
      </c>
      <c r="C75" s="387"/>
      <c r="D75" s="387"/>
      <c r="E75" s="387"/>
      <c r="F75" s="387"/>
      <c r="G75" s="387"/>
      <c r="H75" s="387"/>
      <c r="I75" s="387"/>
      <c r="J75" s="387"/>
      <c r="K75" s="387"/>
      <c r="L75" s="387"/>
      <c r="M75" s="387"/>
      <c r="N75" s="387"/>
    </row>
    <row r="76" spans="1:20" s="36" customFormat="1">
      <c r="B76" s="453"/>
      <c r="C76" s="392"/>
      <c r="D76" s="392"/>
      <c r="E76" s="392"/>
      <c r="F76" s="392"/>
      <c r="G76" s="392"/>
      <c r="H76" s="392"/>
      <c r="I76" s="392"/>
      <c r="J76" s="392"/>
      <c r="K76" s="392"/>
      <c r="L76" s="392"/>
      <c r="M76" s="392"/>
      <c r="N76" s="392"/>
    </row>
    <row r="77" spans="1:20">
      <c r="A77" s="36"/>
      <c r="B77" s="792" t="s">
        <v>215</v>
      </c>
      <c r="C77" s="163" t="s">
        <v>182</v>
      </c>
      <c r="D77" s="681">
        <v>0.82325002294811445</v>
      </c>
      <c r="E77" s="682">
        <v>0.82663571281128501</v>
      </c>
      <c r="F77" s="682">
        <v>0.79640504595610451</v>
      </c>
      <c r="G77" s="682">
        <v>0.78757021450124798</v>
      </c>
      <c r="H77" s="682">
        <v>0.81133252861207505</v>
      </c>
      <c r="I77" s="682">
        <v>0.81064228783969072</v>
      </c>
      <c r="J77" s="682">
        <v>0.80900368952296353</v>
      </c>
      <c r="K77" s="683">
        <v>0.78043276967968189</v>
      </c>
      <c r="L77" s="100">
        <v>4.8558358126685173</v>
      </c>
      <c r="M77" s="102">
        <v>6.445272271871163</v>
      </c>
    </row>
    <row r="78" spans="1:20">
      <c r="A78" s="36"/>
      <c r="B78" s="234" t="s">
        <v>199</v>
      </c>
      <c r="C78" s="163" t="s">
        <v>7</v>
      </c>
      <c r="D78" s="898">
        <v>0.23</v>
      </c>
      <c r="E78" s="898">
        <v>0.21</v>
      </c>
      <c r="F78" s="898">
        <v>0.2</v>
      </c>
      <c r="G78" s="898">
        <v>0.2</v>
      </c>
      <c r="H78" s="898">
        <v>0.19</v>
      </c>
      <c r="I78" s="898">
        <v>0.19</v>
      </c>
      <c r="J78" s="898">
        <v>0.19</v>
      </c>
      <c r="K78" s="898">
        <v>0.17</v>
      </c>
      <c r="L78" s="896"/>
      <c r="M78" s="897"/>
    </row>
    <row r="79" spans="1:20">
      <c r="A79" s="36"/>
      <c r="B79" s="234" t="s">
        <v>208</v>
      </c>
      <c r="C79" s="163" t="s">
        <v>182</v>
      </c>
      <c r="D79" s="635">
        <v>0.63390251767004813</v>
      </c>
      <c r="E79" s="636">
        <v>0.65304221312091515</v>
      </c>
      <c r="F79" s="636">
        <v>0.63712403676488361</v>
      </c>
      <c r="G79" s="636">
        <v>0.63005617160099847</v>
      </c>
      <c r="H79" s="636">
        <v>0.65717934817578083</v>
      </c>
      <c r="I79" s="636">
        <v>0.65662025315014949</v>
      </c>
      <c r="J79" s="636">
        <v>0.65529298851360052</v>
      </c>
      <c r="K79" s="637">
        <v>0.64775919883413591</v>
      </c>
      <c r="L79" s="687">
        <v>3.8679245404827758</v>
      </c>
      <c r="M79" s="688">
        <v>5.1709767278305119</v>
      </c>
    </row>
    <row r="80" spans="1:20">
      <c r="A80" s="36"/>
      <c r="B80" s="234"/>
      <c r="C80" s="67"/>
      <c r="D80" s="296"/>
      <c r="E80" s="296"/>
      <c r="F80" s="296"/>
      <c r="G80" s="296"/>
      <c r="H80" s="296"/>
      <c r="I80" s="296"/>
      <c r="J80" s="296"/>
      <c r="K80" s="296"/>
      <c r="L80" s="297"/>
      <c r="M80" s="297"/>
    </row>
    <row r="81" spans="1:20">
      <c r="A81" s="36"/>
      <c r="B81" s="234"/>
      <c r="C81" s="67"/>
      <c r="D81" s="296"/>
      <c r="E81" s="296"/>
      <c r="F81" s="296"/>
      <c r="G81" s="296"/>
      <c r="H81" s="296"/>
      <c r="I81" s="296"/>
      <c r="J81" s="296"/>
      <c r="K81" s="296"/>
      <c r="L81" s="297"/>
      <c r="M81" s="297"/>
    </row>
    <row r="82" spans="1:20">
      <c r="A82" s="36"/>
      <c r="B82" s="234"/>
      <c r="C82" s="67"/>
      <c r="D82" s="296"/>
      <c r="E82" s="296"/>
      <c r="F82" s="296"/>
      <c r="G82" s="296"/>
      <c r="H82" s="296"/>
      <c r="I82" s="296"/>
      <c r="J82" s="296"/>
      <c r="K82" s="296"/>
      <c r="L82" s="297"/>
      <c r="M82" s="297"/>
    </row>
    <row r="83" spans="1:20">
      <c r="A83" s="36"/>
      <c r="B83" s="785"/>
    </row>
    <row r="84" spans="1:20">
      <c r="A84" s="36"/>
      <c r="B84" s="787" t="s">
        <v>185</v>
      </c>
      <c r="C84" s="305"/>
      <c r="D84" s="307"/>
      <c r="E84" s="307"/>
      <c r="F84" s="307"/>
      <c r="G84" s="307"/>
      <c r="H84" s="307"/>
      <c r="I84" s="307"/>
      <c r="J84" s="307"/>
      <c r="K84" s="307"/>
      <c r="L84" s="307"/>
      <c r="M84" s="307"/>
      <c r="N84" s="307"/>
    </row>
    <row r="85" spans="1:20">
      <c r="A85" s="36"/>
      <c r="B85" s="793"/>
    </row>
    <row r="86" spans="1:20">
      <c r="A86" s="36"/>
      <c r="B86" s="792" t="s">
        <v>364</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792"/>
      <c r="D87" s="144"/>
      <c r="E87" s="144"/>
      <c r="F87" s="144"/>
      <c r="G87" s="144"/>
      <c r="H87" s="144"/>
      <c r="I87" s="144"/>
      <c r="J87" s="144"/>
      <c r="K87" s="144"/>
    </row>
    <row r="88" spans="1:20">
      <c r="A88" s="36"/>
      <c r="B88" s="788" t="s">
        <v>242</v>
      </c>
      <c r="C88" s="158"/>
      <c r="D88" s="83"/>
      <c r="E88" s="83"/>
      <c r="F88" s="83"/>
      <c r="G88" s="83"/>
      <c r="H88" s="83"/>
      <c r="I88" s="83"/>
      <c r="J88" s="83"/>
      <c r="K88" s="83"/>
      <c r="L88" s="83"/>
      <c r="M88" s="83"/>
      <c r="N88" s="83"/>
    </row>
    <row r="89" spans="1:20" s="36" customFormat="1">
      <c r="B89" s="789"/>
      <c r="C89" s="146"/>
      <c r="D89" s="338"/>
      <c r="E89" s="338"/>
      <c r="F89" s="338"/>
      <c r="G89" s="338"/>
      <c r="H89" s="338"/>
      <c r="I89" s="338"/>
      <c r="J89" s="338"/>
      <c r="K89" s="338"/>
      <c r="L89" s="338"/>
      <c r="M89" s="338"/>
      <c r="N89" s="338"/>
    </row>
    <row r="90" spans="1:20">
      <c r="A90" s="36"/>
      <c r="B90" s="323" t="s">
        <v>33</v>
      </c>
      <c r="C90" s="163" t="s">
        <v>126</v>
      </c>
      <c r="D90" s="690">
        <v>99.239133913951136</v>
      </c>
      <c r="E90" s="690">
        <v>99.705281988706346</v>
      </c>
      <c r="F90" s="690">
        <v>92.848069996658793</v>
      </c>
      <c r="G90" s="690">
        <v>97.797393233020202</v>
      </c>
      <c r="H90" s="690">
        <v>94.080861592766141</v>
      </c>
      <c r="I90" s="690">
        <v>104.15851269869039</v>
      </c>
      <c r="J90" s="690">
        <v>115.91044246618321</v>
      </c>
      <c r="K90" s="690">
        <v>101.25384959409678</v>
      </c>
      <c r="L90" s="689">
        <v>587.82925342379303</v>
      </c>
      <c r="M90" s="690">
        <v>804.99354548407302</v>
      </c>
      <c r="N90" s="64"/>
      <c r="O90" s="64"/>
    </row>
    <row r="91" spans="1:20" ht="24.75">
      <c r="A91" s="36"/>
      <c r="B91" s="790" t="s">
        <v>195</v>
      </c>
      <c r="C91" s="163" t="s">
        <v>126</v>
      </c>
      <c r="D91" s="690">
        <v>105.675393810169</v>
      </c>
      <c r="E91" s="690">
        <v>108.3081668921261</v>
      </c>
      <c r="F91" s="690">
        <v>102.32906713845003</v>
      </c>
      <c r="G91" s="690">
        <v>102.68747081166664</v>
      </c>
      <c r="H91" s="690">
        <v>109.99271723812029</v>
      </c>
      <c r="I91" s="690">
        <v>111.98876837612268</v>
      </c>
      <c r="J91" s="690">
        <v>113.33974934874058</v>
      </c>
      <c r="K91" s="690">
        <v>108.19146704617054</v>
      </c>
      <c r="L91" s="691">
        <v>640.98158426665475</v>
      </c>
      <c r="M91" s="692">
        <v>862.51280066156596</v>
      </c>
      <c r="N91" s="64"/>
      <c r="O91" s="64"/>
    </row>
    <row r="92" spans="1:20">
      <c r="A92" s="36"/>
      <c r="B92" s="791" t="s">
        <v>193</v>
      </c>
      <c r="C92" s="163" t="s">
        <v>126</v>
      </c>
      <c r="D92" s="104">
        <v>6.4362598962178623</v>
      </c>
      <c r="E92" s="105">
        <v>8.6028849034197492</v>
      </c>
      <c r="F92" s="105">
        <v>9.4809971417912351</v>
      </c>
      <c r="G92" s="105">
        <v>4.8900775786464408</v>
      </c>
      <c r="H92" s="105">
        <v>15.911855645354152</v>
      </c>
      <c r="I92" s="105">
        <v>7.8302556774322909</v>
      </c>
      <c r="J92" s="105">
        <v>-2.5706931174426302</v>
      </c>
      <c r="K92" s="106">
        <v>6.9376174520737663</v>
      </c>
      <c r="L92" s="104">
        <v>53.152330842861716</v>
      </c>
      <c r="M92" s="106">
        <v>57.519255177492937</v>
      </c>
      <c r="N92" s="64"/>
      <c r="O92" s="965"/>
      <c r="P92" s="965"/>
      <c r="Q92" s="965"/>
      <c r="R92"/>
      <c r="S92"/>
      <c r="T92"/>
    </row>
    <row r="93" spans="1:20" ht="13.15">
      <c r="A93" s="36"/>
      <c r="B93" s="791"/>
      <c r="C93" s="163"/>
      <c r="D93" s="60"/>
      <c r="E93" s="60"/>
      <c r="F93" s="60"/>
      <c r="G93" s="60"/>
      <c r="H93" s="60"/>
      <c r="I93" s="60"/>
      <c r="J93" s="60"/>
      <c r="K93" s="60"/>
      <c r="L93" s="60"/>
      <c r="M93" s="60"/>
      <c r="O93" s="65"/>
      <c r="P93" s="65"/>
      <c r="Q93" s="65"/>
      <c r="R93"/>
      <c r="S93"/>
      <c r="T93"/>
    </row>
    <row r="94" spans="1:20">
      <c r="A94" s="36"/>
      <c r="B94" s="785"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785"/>
      <c r="O95"/>
      <c r="P95"/>
      <c r="Q95"/>
      <c r="R95"/>
      <c r="S95"/>
      <c r="T95"/>
    </row>
    <row r="96" spans="1:20">
      <c r="A96" s="36"/>
      <c r="B96" s="792" t="s">
        <v>181</v>
      </c>
      <c r="C96" s="163" t="s">
        <v>126</v>
      </c>
      <c r="D96" s="97">
        <v>2.3788416576421221</v>
      </c>
      <c r="E96" s="98">
        <v>3.1796262603039396</v>
      </c>
      <c r="F96" s="98">
        <v>3.5041765436060408</v>
      </c>
      <c r="G96" s="98">
        <v>1.8073726730677246</v>
      </c>
      <c r="H96" s="98">
        <v>5.8810218465228949</v>
      </c>
      <c r="I96" s="98">
        <v>2.8940624983789749</v>
      </c>
      <c r="J96" s="98">
        <v>-0.95012817620679624</v>
      </c>
      <c r="K96" s="98">
        <v>2.5641434102864644</v>
      </c>
      <c r="L96" s="97">
        <v>19.645101479521696</v>
      </c>
      <c r="M96" s="99">
        <v>21.259116713601365</v>
      </c>
      <c r="O96"/>
      <c r="P96"/>
      <c r="Q96"/>
      <c r="R96"/>
      <c r="S96"/>
      <c r="T96"/>
    </row>
    <row r="97" spans="1:20">
      <c r="A97" s="36"/>
      <c r="B97" s="792" t="s">
        <v>277</v>
      </c>
      <c r="C97" s="163" t="s">
        <v>126</v>
      </c>
      <c r="D97" s="94">
        <v>4.0574182385757398</v>
      </c>
      <c r="E97" s="95">
        <v>5.4232586431158092</v>
      </c>
      <c r="F97" s="95">
        <v>5.9768205981851938</v>
      </c>
      <c r="G97" s="95">
        <v>3.0827049055787161</v>
      </c>
      <c r="H97" s="95">
        <v>10.030833798831257</v>
      </c>
      <c r="I97" s="95">
        <v>4.9361931790533156</v>
      </c>
      <c r="J97" s="95">
        <v>-1.6205649412358341</v>
      </c>
      <c r="K97" s="95">
        <v>4.3734740417873024</v>
      </c>
      <c r="L97" s="94">
        <v>33.507229363340031</v>
      </c>
      <c r="M97" s="96">
        <v>36.260138463891501</v>
      </c>
      <c r="O97"/>
      <c r="P97"/>
      <c r="Q97"/>
      <c r="R97"/>
      <c r="S97"/>
      <c r="T97"/>
    </row>
    <row r="98" spans="1:20">
      <c r="A98" s="36"/>
      <c r="B98" s="785"/>
      <c r="O98"/>
      <c r="P98"/>
      <c r="Q98"/>
      <c r="R98"/>
      <c r="S98"/>
      <c r="T98"/>
    </row>
    <row r="99" spans="1:20">
      <c r="A99" s="36"/>
      <c r="B99" s="793" t="s">
        <v>180</v>
      </c>
      <c r="N99" s="64"/>
      <c r="O99"/>
      <c r="P99"/>
      <c r="Q99"/>
      <c r="R99"/>
      <c r="S99"/>
      <c r="T99"/>
    </row>
    <row r="100" spans="1:20">
      <c r="A100" s="282" t="s">
        <v>149</v>
      </c>
      <c r="B100" s="234" t="s">
        <v>536</v>
      </c>
      <c r="C100" s="163" t="s">
        <v>126</v>
      </c>
      <c r="D100" s="617">
        <v>2.2458764546941845</v>
      </c>
      <c r="E100" s="617">
        <v>-0.32712798991504727</v>
      </c>
      <c r="F100" s="617">
        <v>-0.33065332047996221</v>
      </c>
      <c r="G100" s="617">
        <v>-0.33773839373027392</v>
      </c>
      <c r="H100" s="617">
        <v>-0.35037656360796604</v>
      </c>
      <c r="I100" s="617">
        <v>-0.36108255664675321</v>
      </c>
      <c r="J100" s="617">
        <v>-0.37056097375873054</v>
      </c>
      <c r="K100" s="617">
        <v>-0.38084404078053524</v>
      </c>
      <c r="L100" s="609">
        <v>0.53889763031418192</v>
      </c>
      <c r="M100" s="610">
        <v>-0.21250738422508386</v>
      </c>
      <c r="N100" s="64"/>
      <c r="O100"/>
      <c r="P100"/>
      <c r="Q100"/>
      <c r="R100"/>
      <c r="S100"/>
      <c r="T100"/>
    </row>
    <row r="101" spans="1:20">
      <c r="A101" s="282" t="s">
        <v>150</v>
      </c>
      <c r="B101" s="234" t="s">
        <v>537</v>
      </c>
      <c r="C101" s="163" t="s">
        <v>126</v>
      </c>
      <c r="D101" s="617">
        <v>-5.5138606847646168</v>
      </c>
      <c r="E101" s="617">
        <v>-5.0754144651547657</v>
      </c>
      <c r="F101" s="617">
        <v>-1.9963605049306101</v>
      </c>
      <c r="G101" s="617">
        <v>2.2644846927351123</v>
      </c>
      <c r="H101" s="617">
        <v>-3.9401142916454814</v>
      </c>
      <c r="I101" s="617">
        <v>1.995784736237586</v>
      </c>
      <c r="J101" s="617">
        <v>8.4749043558513915</v>
      </c>
      <c r="K101" s="617">
        <v>5.6674356690778369</v>
      </c>
      <c r="L101" s="613">
        <v>-12.265480517522779</v>
      </c>
      <c r="M101" s="614">
        <v>1.8768595074064498</v>
      </c>
      <c r="N101" s="64"/>
      <c r="O101"/>
      <c r="P101"/>
      <c r="Q101"/>
      <c r="R101"/>
      <c r="S101"/>
      <c r="T101"/>
    </row>
    <row r="102" spans="1:20">
      <c r="A102" s="282" t="s">
        <v>151</v>
      </c>
      <c r="B102" s="234" t="s">
        <v>240</v>
      </c>
      <c r="C102" s="163" t="s">
        <v>126</v>
      </c>
      <c r="D102" s="617">
        <v>0</v>
      </c>
      <c r="E102" s="617">
        <v>0</v>
      </c>
      <c r="F102" s="617">
        <v>0</v>
      </c>
      <c r="G102" s="617">
        <v>0</v>
      </c>
      <c r="H102" s="617">
        <v>0</v>
      </c>
      <c r="I102" s="617">
        <v>0</v>
      </c>
      <c r="J102" s="617">
        <v>0</v>
      </c>
      <c r="K102" s="617">
        <v>0</v>
      </c>
      <c r="L102" s="613">
        <v>0</v>
      </c>
      <c r="M102" s="614">
        <v>0</v>
      </c>
      <c r="N102" s="64"/>
      <c r="O102"/>
      <c r="P102"/>
      <c r="Q102"/>
      <c r="R102"/>
      <c r="S102" s="66"/>
      <c r="T102"/>
    </row>
    <row r="103" spans="1:20">
      <c r="A103" s="282" t="s">
        <v>166</v>
      </c>
      <c r="B103" s="234" t="s">
        <v>240</v>
      </c>
      <c r="C103" s="163" t="s">
        <v>126</v>
      </c>
      <c r="D103" s="617">
        <v>0</v>
      </c>
      <c r="E103" s="617">
        <v>0</v>
      </c>
      <c r="F103" s="617">
        <v>0</v>
      </c>
      <c r="G103" s="617">
        <v>0</v>
      </c>
      <c r="H103" s="617">
        <v>0</v>
      </c>
      <c r="I103" s="617">
        <v>0</v>
      </c>
      <c r="J103" s="617">
        <v>0</v>
      </c>
      <c r="K103" s="617">
        <v>0</v>
      </c>
      <c r="L103" s="613">
        <v>0</v>
      </c>
      <c r="M103" s="614">
        <v>0</v>
      </c>
      <c r="N103" s="64"/>
      <c r="O103"/>
      <c r="P103"/>
      <c r="Q103"/>
      <c r="R103"/>
      <c r="S103"/>
      <c r="T103"/>
    </row>
    <row r="104" spans="1:20">
      <c r="A104" s="282" t="s">
        <v>167</v>
      </c>
      <c r="B104" s="234" t="s">
        <v>240</v>
      </c>
      <c r="C104" s="163" t="s">
        <v>126</v>
      </c>
      <c r="D104" s="617">
        <v>0</v>
      </c>
      <c r="E104" s="617">
        <v>0</v>
      </c>
      <c r="F104" s="617">
        <v>0</v>
      </c>
      <c r="G104" s="617">
        <v>0</v>
      </c>
      <c r="H104" s="617">
        <v>0</v>
      </c>
      <c r="I104" s="617">
        <v>0</v>
      </c>
      <c r="J104" s="617">
        <v>0</v>
      </c>
      <c r="K104" s="617">
        <v>0</v>
      </c>
      <c r="L104" s="613">
        <v>0</v>
      </c>
      <c r="M104" s="614">
        <v>0</v>
      </c>
      <c r="N104" s="64"/>
      <c r="O104"/>
      <c r="P104"/>
      <c r="Q104"/>
      <c r="R104"/>
      <c r="S104"/>
      <c r="T104"/>
    </row>
    <row r="105" spans="1:20">
      <c r="A105" s="282" t="s">
        <v>168</v>
      </c>
      <c r="B105" s="234" t="s">
        <v>240</v>
      </c>
      <c r="C105" s="163" t="s">
        <v>126</v>
      </c>
      <c r="D105" s="617">
        <v>0</v>
      </c>
      <c r="E105" s="617">
        <v>0</v>
      </c>
      <c r="F105" s="617">
        <v>0</v>
      </c>
      <c r="G105" s="617">
        <v>0</v>
      </c>
      <c r="H105" s="617">
        <v>0</v>
      </c>
      <c r="I105" s="617">
        <v>0</v>
      </c>
      <c r="J105" s="617">
        <v>0</v>
      </c>
      <c r="K105" s="617">
        <v>0</v>
      </c>
      <c r="L105" s="617">
        <v>0</v>
      </c>
      <c r="M105" s="618">
        <v>0</v>
      </c>
      <c r="N105" s="64"/>
      <c r="O105"/>
      <c r="P105"/>
      <c r="Q105"/>
      <c r="R105"/>
      <c r="S105"/>
      <c r="T105"/>
    </row>
    <row r="106" spans="1:20">
      <c r="A106" s="36"/>
      <c r="B106" s="793" t="s">
        <v>188</v>
      </c>
      <c r="C106" s="163" t="s">
        <v>126</v>
      </c>
      <c r="D106" s="104">
        <v>-3.2679842300704323</v>
      </c>
      <c r="E106" s="105">
        <v>-5.4025424550698133</v>
      </c>
      <c r="F106" s="105">
        <v>-2.3270138254105723</v>
      </c>
      <c r="G106" s="105">
        <v>1.9267462990048383</v>
      </c>
      <c r="H106" s="105">
        <v>-4.2904908552534478</v>
      </c>
      <c r="I106" s="105">
        <v>1.6347021795908327</v>
      </c>
      <c r="J106" s="105">
        <v>8.1043433820926616</v>
      </c>
      <c r="K106" s="106">
        <v>5.2865916282973018</v>
      </c>
      <c r="L106" s="104">
        <v>-11.726582887208597</v>
      </c>
      <c r="M106" s="106">
        <v>1.6643521231813665</v>
      </c>
      <c r="N106" s="64"/>
    </row>
    <row r="107" spans="1:20">
      <c r="A107" s="36"/>
      <c r="B107" s="785"/>
    </row>
    <row r="108" spans="1:20">
      <c r="A108" s="36"/>
      <c r="B108" s="792" t="s">
        <v>196</v>
      </c>
      <c r="C108" s="163" t="s">
        <v>126</v>
      </c>
      <c r="D108" s="97">
        <v>-1.2078469714340319</v>
      </c>
      <c r="E108" s="98">
        <v>-1.9967796913938032</v>
      </c>
      <c r="F108" s="98">
        <v>-0.86006430987174765</v>
      </c>
      <c r="G108" s="98">
        <v>0.71212543211218826</v>
      </c>
      <c r="H108" s="98">
        <v>-1.5857654201016744</v>
      </c>
      <c r="I108" s="98">
        <v>0.60418592557677187</v>
      </c>
      <c r="J108" s="98">
        <v>2.995365314021448</v>
      </c>
      <c r="K108" s="98">
        <v>1.9539242658186828</v>
      </c>
      <c r="L108" s="97">
        <v>-4.3341450351122974</v>
      </c>
      <c r="M108" s="99">
        <v>0.61514454472783342</v>
      </c>
    </row>
    <row r="109" spans="1:20">
      <c r="A109" s="36"/>
      <c r="B109" s="792" t="s">
        <v>307</v>
      </c>
      <c r="C109" s="163" t="s">
        <v>126</v>
      </c>
      <c r="D109" s="94">
        <v>-2.0601372586364004</v>
      </c>
      <c r="E109" s="95">
        <v>-3.4057627636760102</v>
      </c>
      <c r="F109" s="95">
        <v>-1.4669495155388248</v>
      </c>
      <c r="G109" s="95">
        <v>1.2146208668926499</v>
      </c>
      <c r="H109" s="95">
        <v>-2.7047254351517731</v>
      </c>
      <c r="I109" s="95">
        <v>1.0305162540140609</v>
      </c>
      <c r="J109" s="95">
        <v>5.1089780680712131</v>
      </c>
      <c r="K109" s="95">
        <v>3.3326673624786189</v>
      </c>
      <c r="L109" s="94">
        <v>-7.3924378520962977</v>
      </c>
      <c r="M109" s="96">
        <v>1.0492075784535344</v>
      </c>
    </row>
    <row r="110" spans="1:20">
      <c r="A110" s="36"/>
      <c r="B110" s="785"/>
    </row>
    <row r="111" spans="1:20">
      <c r="A111" s="36"/>
      <c r="B111" s="793" t="s">
        <v>179</v>
      </c>
    </row>
    <row r="112" spans="1:20">
      <c r="A112" s="36"/>
      <c r="B112" s="785" t="s">
        <v>178</v>
      </c>
      <c r="C112" s="163" t="s">
        <v>126</v>
      </c>
      <c r="D112" s="97">
        <v>1.1709946862080902</v>
      </c>
      <c r="E112" s="98">
        <v>1.1828465689101364</v>
      </c>
      <c r="F112" s="98">
        <v>2.644112233734293</v>
      </c>
      <c r="G112" s="98">
        <v>2.5194981051799128</v>
      </c>
      <c r="H112" s="98">
        <v>4.2952564264212203</v>
      </c>
      <c r="I112" s="98">
        <v>3.4982484239557468</v>
      </c>
      <c r="J112" s="98">
        <v>2.0452371378146519</v>
      </c>
      <c r="K112" s="98">
        <v>4.5180676761051473</v>
      </c>
      <c r="L112" s="97">
        <v>15.310956444409401</v>
      </c>
      <c r="M112" s="99">
        <v>21.874261258329199</v>
      </c>
    </row>
    <row r="113" spans="1:20">
      <c r="A113" s="36"/>
      <c r="B113" s="785" t="s">
        <v>277</v>
      </c>
      <c r="C113" s="163" t="s">
        <v>126</v>
      </c>
      <c r="D113" s="544">
        <v>1.9972809799393394</v>
      </c>
      <c r="E113" s="545">
        <v>2.017495879439799</v>
      </c>
      <c r="F113" s="545">
        <v>4.5098710826463693</v>
      </c>
      <c r="G113" s="545">
        <v>4.2973257724713658</v>
      </c>
      <c r="H113" s="545">
        <v>7.3261083636794835</v>
      </c>
      <c r="I113" s="545">
        <v>5.9667094330673764</v>
      </c>
      <c r="J113" s="545">
        <v>3.4884131268353791</v>
      </c>
      <c r="K113" s="545">
        <v>7.7061414042659209</v>
      </c>
      <c r="L113" s="544">
        <v>26.11479151124373</v>
      </c>
      <c r="M113" s="546">
        <v>37.309346042345027</v>
      </c>
    </row>
    <row r="114" spans="1:20">
      <c r="A114" s="36"/>
      <c r="B114" s="793" t="s">
        <v>11</v>
      </c>
      <c r="C114" s="164" t="s">
        <v>126</v>
      </c>
      <c r="D114" s="153">
        <v>3.1682756661474296</v>
      </c>
      <c r="E114" s="154">
        <v>3.2003424483499354</v>
      </c>
      <c r="F114" s="154">
        <v>7.1539833163806623</v>
      </c>
      <c r="G114" s="154">
        <v>6.8168238776512791</v>
      </c>
      <c r="H114" s="154">
        <v>11.621364790100703</v>
      </c>
      <c r="I114" s="154">
        <v>9.4649578570231228</v>
      </c>
      <c r="J114" s="154">
        <v>5.5336502646500314</v>
      </c>
      <c r="K114" s="154">
        <v>12.224209080371068</v>
      </c>
      <c r="L114" s="153">
        <v>41.425747955653137</v>
      </c>
      <c r="M114" s="155">
        <v>59.18360730067424</v>
      </c>
    </row>
    <row r="115" spans="1:20">
      <c r="A115" s="36"/>
      <c r="B115" s="785"/>
    </row>
    <row r="116" spans="1:20">
      <c r="A116" s="36"/>
      <c r="B116" s="788" t="s">
        <v>243</v>
      </c>
      <c r="C116" s="158"/>
      <c r="D116" s="83"/>
      <c r="E116" s="83"/>
      <c r="F116" s="83"/>
      <c r="G116" s="83"/>
      <c r="H116" s="83"/>
      <c r="I116" s="83"/>
      <c r="J116" s="83"/>
      <c r="K116" s="83"/>
      <c r="L116" s="83"/>
      <c r="M116" s="83"/>
      <c r="N116" s="83"/>
    </row>
    <row r="117" spans="1:20" s="36" customFormat="1">
      <c r="B117" s="786"/>
      <c r="C117" s="146"/>
      <c r="D117" s="338"/>
      <c r="E117" s="338"/>
      <c r="F117" s="338"/>
      <c r="G117" s="338"/>
      <c r="H117" s="338"/>
      <c r="I117" s="338"/>
      <c r="J117" s="338"/>
      <c r="K117" s="338"/>
      <c r="L117" s="338"/>
      <c r="M117" s="338"/>
      <c r="N117" s="338"/>
    </row>
    <row r="118" spans="1:20">
      <c r="A118" s="36"/>
      <c r="B118" s="323" t="s">
        <v>33</v>
      </c>
      <c r="C118" s="163" t="s">
        <v>126</v>
      </c>
      <c r="D118" s="689">
        <v>60.190214527807875</v>
      </c>
      <c r="E118" s="689">
        <v>53.123161653898457</v>
      </c>
      <c r="F118" s="689">
        <v>80.923238733000133</v>
      </c>
      <c r="G118" s="689">
        <v>72.665821673529607</v>
      </c>
      <c r="H118" s="689">
        <v>67.783211814160509</v>
      </c>
      <c r="I118" s="689">
        <v>66.52394075996385</v>
      </c>
      <c r="J118" s="689">
        <v>86.678623670251056</v>
      </c>
      <c r="K118" s="689">
        <v>90.943954896754278</v>
      </c>
      <c r="L118" s="689">
        <v>401.20958916236043</v>
      </c>
      <c r="M118" s="690">
        <v>578.83216772936578</v>
      </c>
      <c r="N118" s="64"/>
      <c r="O118" s="64"/>
    </row>
    <row r="119" spans="1:20" ht="24.75">
      <c r="A119" s="36"/>
      <c r="B119" s="790" t="s">
        <v>195</v>
      </c>
      <c r="C119" s="163" t="s">
        <v>126</v>
      </c>
      <c r="D119" s="689">
        <v>81.331254929403968</v>
      </c>
      <c r="E119" s="689">
        <v>82.33643423995926</v>
      </c>
      <c r="F119" s="689">
        <v>83.652474562077117</v>
      </c>
      <c r="G119" s="689">
        <v>85.220286832574956</v>
      </c>
      <c r="H119" s="689">
        <v>88.720107537704905</v>
      </c>
      <c r="I119" s="689">
        <v>93.625371740562272</v>
      </c>
      <c r="J119" s="689">
        <v>96.361962765421282</v>
      </c>
      <c r="K119" s="689">
        <v>99.281449211622089</v>
      </c>
      <c r="L119" s="691">
        <v>514.88592984228251</v>
      </c>
      <c r="M119" s="692">
        <v>710.52934181932585</v>
      </c>
      <c r="N119" s="64"/>
      <c r="O119" s="64"/>
    </row>
    <row r="120" spans="1:20">
      <c r="A120" s="36"/>
      <c r="B120" s="791" t="s">
        <v>193</v>
      </c>
      <c r="C120" s="163" t="s">
        <v>126</v>
      </c>
      <c r="D120" s="104">
        <v>21.141040401596094</v>
      </c>
      <c r="E120" s="105">
        <v>29.213272586060803</v>
      </c>
      <c r="F120" s="105">
        <v>2.729235829076984</v>
      </c>
      <c r="G120" s="105">
        <v>12.55446515904535</v>
      </c>
      <c r="H120" s="105">
        <v>20.936895723544396</v>
      </c>
      <c r="I120" s="105">
        <v>27.101430980598423</v>
      </c>
      <c r="J120" s="105">
        <v>9.6833390951702256</v>
      </c>
      <c r="K120" s="105">
        <v>8.3374943148678113</v>
      </c>
      <c r="L120" s="104">
        <v>113.67634067992208</v>
      </c>
      <c r="M120" s="106">
        <v>131.69717408996007</v>
      </c>
      <c r="N120" s="64"/>
      <c r="O120" s="965"/>
      <c r="P120" s="965"/>
      <c r="Q120" s="965"/>
      <c r="R120"/>
      <c r="S120"/>
      <c r="T120"/>
    </row>
    <row r="121" spans="1:20" ht="13.15">
      <c r="A121" s="36"/>
      <c r="B121" s="791"/>
      <c r="C121" s="163"/>
      <c r="D121" s="60"/>
      <c r="E121" s="60"/>
      <c r="F121" s="60"/>
      <c r="G121" s="60"/>
      <c r="H121" s="60"/>
      <c r="I121" s="60"/>
      <c r="J121" s="60"/>
      <c r="K121" s="60"/>
      <c r="L121" s="60"/>
      <c r="M121" s="60"/>
      <c r="O121" s="65"/>
      <c r="P121" s="65"/>
      <c r="Q121" s="65"/>
      <c r="R121"/>
      <c r="S121"/>
      <c r="T121"/>
    </row>
    <row r="122" spans="1:20">
      <c r="A122" s="36"/>
      <c r="B122" s="785"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785"/>
      <c r="O123"/>
      <c r="P123"/>
      <c r="Q123"/>
      <c r="R123"/>
      <c r="S123"/>
      <c r="T123"/>
    </row>
    <row r="124" spans="1:20">
      <c r="A124" s="36"/>
      <c r="B124" s="792" t="s">
        <v>181</v>
      </c>
      <c r="C124" s="167" t="s">
        <v>126</v>
      </c>
      <c r="D124" s="97">
        <v>7.8137285324299173</v>
      </c>
      <c r="E124" s="98">
        <v>10.797225547808074</v>
      </c>
      <c r="F124" s="98">
        <v>1.0087255624268534</v>
      </c>
      <c r="G124" s="98">
        <v>4.6401303227831621</v>
      </c>
      <c r="H124" s="98">
        <v>7.7382766594220094</v>
      </c>
      <c r="I124" s="98">
        <v>10.016688890429178</v>
      </c>
      <c r="J124" s="98">
        <v>3.5789621295749159</v>
      </c>
      <c r="K124" s="98">
        <v>3.0815378987751436</v>
      </c>
      <c r="L124" s="97">
        <v>42.014775515299192</v>
      </c>
      <c r="M124" s="99">
        <v>48.675275543649256</v>
      </c>
      <c r="O124"/>
      <c r="P124"/>
      <c r="Q124"/>
      <c r="R124"/>
      <c r="S124"/>
      <c r="T124"/>
    </row>
    <row r="125" spans="1:20">
      <c r="A125" s="36"/>
      <c r="B125" s="792" t="s">
        <v>177</v>
      </c>
      <c r="C125" s="167" t="s">
        <v>126</v>
      </c>
      <c r="D125" s="94">
        <v>13.327311869166177</v>
      </c>
      <c r="E125" s="95">
        <v>18.416047038252728</v>
      </c>
      <c r="F125" s="95">
        <v>1.7205102666501306</v>
      </c>
      <c r="G125" s="95">
        <v>7.9143348362621877</v>
      </c>
      <c r="H125" s="95">
        <v>13.198619064122386</v>
      </c>
      <c r="I125" s="95">
        <v>17.084742090169243</v>
      </c>
      <c r="J125" s="95">
        <v>6.1043769655953097</v>
      </c>
      <c r="K125" s="95">
        <v>5.2559564160926682</v>
      </c>
      <c r="L125" s="94">
        <v>71.661565164622857</v>
      </c>
      <c r="M125" s="96">
        <v>83.021898546310837</v>
      </c>
      <c r="O125"/>
      <c r="P125"/>
      <c r="Q125"/>
      <c r="R125"/>
      <c r="S125"/>
      <c r="T125"/>
    </row>
    <row r="126" spans="1:20">
      <c r="A126" s="36"/>
      <c r="B126" s="785"/>
      <c r="O126"/>
      <c r="P126"/>
      <c r="Q126"/>
      <c r="R126"/>
      <c r="S126"/>
      <c r="T126"/>
    </row>
    <row r="127" spans="1:20">
      <c r="A127" s="36"/>
      <c r="B127" s="793" t="s">
        <v>180</v>
      </c>
      <c r="N127" s="64"/>
      <c r="O127"/>
      <c r="P127"/>
      <c r="Q127"/>
      <c r="R127"/>
      <c r="S127"/>
      <c r="T127"/>
    </row>
    <row r="128" spans="1:20">
      <c r="A128" s="282" t="s">
        <v>149</v>
      </c>
      <c r="B128" s="234" t="s">
        <v>538</v>
      </c>
      <c r="C128" s="163" t="s">
        <v>126</v>
      </c>
      <c r="D128" s="609">
        <v>-8.2026838337477486</v>
      </c>
      <c r="E128" s="609">
        <v>-33.34584342928153</v>
      </c>
      <c r="F128" s="609">
        <v>13.965554595309516</v>
      </c>
      <c r="G128" s="609">
        <v>8.5529010350005219</v>
      </c>
      <c r="H128" s="609">
        <v>-5.0443863176858867</v>
      </c>
      <c r="I128" s="609">
        <v>-8.8414822753455855</v>
      </c>
      <c r="J128" s="609">
        <v>19.800142935630234</v>
      </c>
      <c r="K128" s="609">
        <v>17.287038019442445</v>
      </c>
      <c r="L128" s="609">
        <v>-32.915940225750717</v>
      </c>
      <c r="M128" s="610">
        <v>4.171240729321962</v>
      </c>
      <c r="N128" s="64"/>
      <c r="O128"/>
      <c r="P128"/>
      <c r="Q128"/>
      <c r="R128"/>
      <c r="S128"/>
      <c r="T128"/>
    </row>
    <row r="129" spans="1:20">
      <c r="A129" s="282" t="s">
        <v>150</v>
      </c>
      <c r="B129" s="234" t="s">
        <v>240</v>
      </c>
      <c r="C129" s="163" t="s">
        <v>126</v>
      </c>
      <c r="D129" s="609">
        <v>0</v>
      </c>
      <c r="E129" s="609">
        <v>0</v>
      </c>
      <c r="F129" s="609">
        <v>0</v>
      </c>
      <c r="G129" s="609">
        <v>0</v>
      </c>
      <c r="H129" s="609">
        <v>0</v>
      </c>
      <c r="I129" s="609">
        <v>0</v>
      </c>
      <c r="J129" s="609">
        <v>0</v>
      </c>
      <c r="K129" s="609">
        <v>0</v>
      </c>
      <c r="L129" s="613">
        <v>0</v>
      </c>
      <c r="M129" s="614">
        <v>0</v>
      </c>
      <c r="N129" s="64"/>
      <c r="O129"/>
      <c r="P129"/>
      <c r="Q129"/>
      <c r="R129"/>
      <c r="S129"/>
      <c r="T129"/>
    </row>
    <row r="130" spans="1:20">
      <c r="A130" s="282" t="s">
        <v>151</v>
      </c>
      <c r="B130" s="234" t="s">
        <v>240</v>
      </c>
      <c r="C130" s="163" t="s">
        <v>126</v>
      </c>
      <c r="D130" s="609">
        <v>0</v>
      </c>
      <c r="E130" s="609">
        <v>0</v>
      </c>
      <c r="F130" s="609">
        <v>0</v>
      </c>
      <c r="G130" s="609">
        <v>0</v>
      </c>
      <c r="H130" s="609">
        <v>0</v>
      </c>
      <c r="I130" s="609">
        <v>0</v>
      </c>
      <c r="J130" s="609">
        <v>0</v>
      </c>
      <c r="K130" s="609">
        <v>0</v>
      </c>
      <c r="L130" s="613">
        <v>0</v>
      </c>
      <c r="M130" s="614">
        <v>0</v>
      </c>
      <c r="N130" s="64"/>
      <c r="O130"/>
      <c r="P130"/>
      <c r="Q130"/>
      <c r="R130"/>
      <c r="S130" s="66"/>
      <c r="T130"/>
    </row>
    <row r="131" spans="1:20">
      <c r="A131" s="282" t="s">
        <v>166</v>
      </c>
      <c r="B131" s="234" t="s">
        <v>240</v>
      </c>
      <c r="C131" s="163" t="s">
        <v>126</v>
      </c>
      <c r="D131" s="609">
        <v>0</v>
      </c>
      <c r="E131" s="609">
        <v>0</v>
      </c>
      <c r="F131" s="609">
        <v>0</v>
      </c>
      <c r="G131" s="609">
        <v>0</v>
      </c>
      <c r="H131" s="609">
        <v>0</v>
      </c>
      <c r="I131" s="609">
        <v>0</v>
      </c>
      <c r="J131" s="609">
        <v>0</v>
      </c>
      <c r="K131" s="609">
        <v>0</v>
      </c>
      <c r="L131" s="613">
        <v>0</v>
      </c>
      <c r="M131" s="614">
        <v>0</v>
      </c>
      <c r="N131" s="64"/>
      <c r="O131"/>
      <c r="P131"/>
      <c r="Q131"/>
      <c r="R131"/>
      <c r="S131"/>
      <c r="T131"/>
    </row>
    <row r="132" spans="1:20">
      <c r="A132" s="282" t="s">
        <v>167</v>
      </c>
      <c r="B132" s="234" t="s">
        <v>240</v>
      </c>
      <c r="C132" s="163" t="s">
        <v>126</v>
      </c>
      <c r="D132" s="609">
        <v>0</v>
      </c>
      <c r="E132" s="609">
        <v>0</v>
      </c>
      <c r="F132" s="609">
        <v>0</v>
      </c>
      <c r="G132" s="609">
        <v>0</v>
      </c>
      <c r="H132" s="609">
        <v>0</v>
      </c>
      <c r="I132" s="609">
        <v>0</v>
      </c>
      <c r="J132" s="609">
        <v>0</v>
      </c>
      <c r="K132" s="609">
        <v>0</v>
      </c>
      <c r="L132" s="613">
        <v>0</v>
      </c>
      <c r="M132" s="614">
        <v>0</v>
      </c>
      <c r="N132" s="64"/>
      <c r="O132"/>
      <c r="P132"/>
      <c r="Q132"/>
      <c r="R132"/>
      <c r="S132"/>
      <c r="T132"/>
    </row>
    <row r="133" spans="1:20">
      <c r="A133" s="282" t="s">
        <v>168</v>
      </c>
      <c r="B133" s="234" t="s">
        <v>240</v>
      </c>
      <c r="C133" s="163" t="s">
        <v>126</v>
      </c>
      <c r="D133" s="609">
        <v>0</v>
      </c>
      <c r="E133" s="609">
        <v>0</v>
      </c>
      <c r="F133" s="609">
        <v>0</v>
      </c>
      <c r="G133" s="609">
        <v>0</v>
      </c>
      <c r="H133" s="609">
        <v>0</v>
      </c>
      <c r="I133" s="609">
        <v>0</v>
      </c>
      <c r="J133" s="609">
        <v>0</v>
      </c>
      <c r="K133" s="609">
        <v>0</v>
      </c>
      <c r="L133" s="617">
        <v>0</v>
      </c>
      <c r="M133" s="618">
        <v>0</v>
      </c>
      <c r="N133" s="64"/>
      <c r="O133"/>
      <c r="P133"/>
      <c r="Q133"/>
      <c r="R133"/>
      <c r="S133"/>
      <c r="T133"/>
    </row>
    <row r="134" spans="1:20">
      <c r="A134" s="36"/>
      <c r="B134" s="793" t="s">
        <v>188</v>
      </c>
      <c r="C134" s="163" t="s">
        <v>126</v>
      </c>
      <c r="D134" s="104">
        <v>-8.2026838337477486</v>
      </c>
      <c r="E134" s="105">
        <v>-33.34584342928153</v>
      </c>
      <c r="F134" s="105">
        <v>13.965554595309516</v>
      </c>
      <c r="G134" s="105">
        <v>8.5529010350005219</v>
      </c>
      <c r="H134" s="105">
        <v>-5.0443863176858867</v>
      </c>
      <c r="I134" s="105">
        <v>-8.8414822753455855</v>
      </c>
      <c r="J134" s="105">
        <v>19.800142935630234</v>
      </c>
      <c r="K134" s="105">
        <v>17.287038019442445</v>
      </c>
      <c r="L134" s="104">
        <v>-32.915940225750717</v>
      </c>
      <c r="M134" s="106">
        <v>4.171240729321962</v>
      </c>
      <c r="N134" s="64"/>
    </row>
    <row r="135" spans="1:20">
      <c r="A135" s="36"/>
      <c r="B135" s="785"/>
    </row>
    <row r="136" spans="1:20">
      <c r="A136" s="36"/>
      <c r="B136" s="792" t="s">
        <v>196</v>
      </c>
      <c r="C136" s="167" t="s">
        <v>126</v>
      </c>
      <c r="D136" s="97">
        <v>-3.0317119449531682</v>
      </c>
      <c r="E136" s="98">
        <v>-12.324623731462454</v>
      </c>
      <c r="F136" s="98">
        <v>5.1616689784263974</v>
      </c>
      <c r="G136" s="98">
        <v>3.1611522225361934</v>
      </c>
      <c r="H136" s="98">
        <v>-1.8644051830167039</v>
      </c>
      <c r="I136" s="98">
        <v>-3.2678118489677286</v>
      </c>
      <c r="J136" s="98">
        <v>7.3181328290089356</v>
      </c>
      <c r="K136" s="98">
        <v>6.3892892519859279</v>
      </c>
      <c r="L136" s="97">
        <v>-12.165731507437462</v>
      </c>
      <c r="M136" s="99">
        <v>1.5416905735574016</v>
      </c>
    </row>
    <row r="137" spans="1:20">
      <c r="A137" s="36"/>
      <c r="B137" s="792" t="s">
        <v>307</v>
      </c>
      <c r="C137" s="167" t="s">
        <v>126</v>
      </c>
      <c r="D137" s="94">
        <v>-5.1709718887945808</v>
      </c>
      <c r="E137" s="95">
        <v>-21.021219697819074</v>
      </c>
      <c r="F137" s="95">
        <v>8.8038856168831181</v>
      </c>
      <c r="G137" s="95">
        <v>5.3917488124643285</v>
      </c>
      <c r="H137" s="95">
        <v>-3.1799811346691826</v>
      </c>
      <c r="I137" s="95">
        <v>-5.5736704263778565</v>
      </c>
      <c r="J137" s="95">
        <v>12.482010106621299</v>
      </c>
      <c r="K137" s="95">
        <v>10.897748767456516</v>
      </c>
      <c r="L137" s="94">
        <v>-20.750208718313246</v>
      </c>
      <c r="M137" s="96">
        <v>2.6295501557645693</v>
      </c>
    </row>
    <row r="138" spans="1:20">
      <c r="A138" s="36"/>
      <c r="B138" s="785"/>
    </row>
    <row r="139" spans="1:20">
      <c r="A139" s="36"/>
      <c r="B139" s="793" t="s">
        <v>179</v>
      </c>
    </row>
    <row r="140" spans="1:20">
      <c r="A140" s="36"/>
      <c r="B140" s="785" t="s">
        <v>178</v>
      </c>
      <c r="C140" s="163" t="s">
        <v>126</v>
      </c>
      <c r="D140" s="97">
        <v>4.7820165874767486</v>
      </c>
      <c r="E140" s="98">
        <v>-1.5273981836543804</v>
      </c>
      <c r="F140" s="98">
        <v>6.170394540853251</v>
      </c>
      <c r="G140" s="98">
        <v>7.8012825453193555</v>
      </c>
      <c r="H140" s="98">
        <v>5.8738714764053057</v>
      </c>
      <c r="I140" s="98">
        <v>6.7488770414614496</v>
      </c>
      <c r="J140" s="98">
        <v>10.897094958583851</v>
      </c>
      <c r="K140" s="98">
        <v>9.4708271507610711</v>
      </c>
      <c r="L140" s="97">
        <v>29.849044007861728</v>
      </c>
      <c r="M140" s="99">
        <v>50.216966117206653</v>
      </c>
    </row>
    <row r="141" spans="1:20">
      <c r="A141" s="36"/>
      <c r="B141" s="785" t="s">
        <v>277</v>
      </c>
      <c r="C141" s="163" t="s">
        <v>126</v>
      </c>
      <c r="D141" s="100">
        <v>8.1563399803715964</v>
      </c>
      <c r="E141" s="101">
        <v>-2.605172659566346</v>
      </c>
      <c r="F141" s="101">
        <v>10.524395883533249</v>
      </c>
      <c r="G141" s="101">
        <v>13.306083648726517</v>
      </c>
      <c r="H141" s="101">
        <v>10.018637929453204</v>
      </c>
      <c r="I141" s="101">
        <v>11.511071663791387</v>
      </c>
      <c r="J141" s="101">
        <v>18.58638707221661</v>
      </c>
      <c r="K141" s="101">
        <v>16.153705183549185</v>
      </c>
      <c r="L141" s="100">
        <v>50.911356446309611</v>
      </c>
      <c r="M141" s="102">
        <v>85.651448702075413</v>
      </c>
    </row>
    <row r="142" spans="1:20">
      <c r="A142" s="36"/>
      <c r="B142" s="793" t="s">
        <v>11</v>
      </c>
      <c r="C142" s="164" t="s">
        <v>126</v>
      </c>
      <c r="D142" s="147">
        <v>12.938356567848345</v>
      </c>
      <c r="E142" s="148">
        <v>-4.1325708432207264</v>
      </c>
      <c r="F142" s="148">
        <v>16.6947904243865</v>
      </c>
      <c r="G142" s="148">
        <v>21.107366194045873</v>
      </c>
      <c r="H142" s="148">
        <v>15.89250940585851</v>
      </c>
      <c r="I142" s="148">
        <v>18.259948705252839</v>
      </c>
      <c r="J142" s="148">
        <v>29.483482030800459</v>
      </c>
      <c r="K142" s="148">
        <v>25.624532334310256</v>
      </c>
      <c r="L142" s="147">
        <v>80.760400454171332</v>
      </c>
      <c r="M142" s="149">
        <v>135.86841481928204</v>
      </c>
    </row>
    <row r="143" spans="1:20">
      <c r="A143" s="36"/>
      <c r="B143" s="793"/>
      <c r="C143" s="164"/>
      <c r="D143" s="164"/>
      <c r="E143" s="164"/>
      <c r="F143" s="164"/>
      <c r="G143" s="164"/>
      <c r="H143" s="164"/>
      <c r="I143" s="164"/>
      <c r="J143" s="164"/>
      <c r="K143" s="164"/>
      <c r="L143" s="164"/>
      <c r="M143" s="164"/>
    </row>
    <row r="144" spans="1:20">
      <c r="A144" s="36"/>
      <c r="B144" s="788" t="s">
        <v>255</v>
      </c>
      <c r="C144" s="158"/>
      <c r="D144" s="83"/>
      <c r="E144" s="83"/>
      <c r="F144" s="83"/>
      <c r="G144" s="83"/>
      <c r="H144" s="83"/>
      <c r="I144" s="83"/>
      <c r="J144" s="83"/>
      <c r="K144" s="83"/>
      <c r="L144" s="83"/>
      <c r="M144" s="83"/>
      <c r="N144" s="83"/>
    </row>
    <row r="145" spans="1:20">
      <c r="A145" s="36"/>
      <c r="B145" s="785"/>
      <c r="O145"/>
      <c r="P145"/>
      <c r="Q145"/>
      <c r="R145"/>
      <c r="S145"/>
      <c r="T145"/>
    </row>
    <row r="146" spans="1:20">
      <c r="A146" s="36"/>
      <c r="B146" s="793" t="s">
        <v>179</v>
      </c>
    </row>
    <row r="147" spans="1:20">
      <c r="A147" s="36"/>
      <c r="B147" s="785" t="s">
        <v>178</v>
      </c>
      <c r="C147" s="163" t="s">
        <v>126</v>
      </c>
      <c r="D147" s="97">
        <v>5.9530112736848384</v>
      </c>
      <c r="E147" s="98">
        <v>-0.34455161474424401</v>
      </c>
      <c r="F147" s="98">
        <v>8.8145067745875441</v>
      </c>
      <c r="G147" s="98">
        <v>10.320780650499268</v>
      </c>
      <c r="H147" s="98">
        <v>10.169127902826526</v>
      </c>
      <c r="I147" s="98">
        <v>10.247125465417197</v>
      </c>
      <c r="J147" s="98">
        <v>12.942332096398504</v>
      </c>
      <c r="K147" s="98">
        <v>13.988894826866218</v>
      </c>
      <c r="L147" s="97">
        <v>45.160000452271127</v>
      </c>
      <c r="M147" s="99">
        <v>72.091227375535851</v>
      </c>
    </row>
    <row r="148" spans="1:20">
      <c r="A148" s="36"/>
      <c r="B148" s="785" t="s">
        <v>277</v>
      </c>
      <c r="C148" s="163" t="s">
        <v>126</v>
      </c>
      <c r="D148" s="100">
        <v>10.153620960310935</v>
      </c>
      <c r="E148" s="101">
        <v>-0.587676780126547</v>
      </c>
      <c r="F148" s="101">
        <v>15.034266966179619</v>
      </c>
      <c r="G148" s="101">
        <v>17.603409421197881</v>
      </c>
      <c r="H148" s="101">
        <v>17.344746293132687</v>
      </c>
      <c r="I148" s="101">
        <v>17.477781096858763</v>
      </c>
      <c r="J148" s="101">
        <v>22.074800199051989</v>
      </c>
      <c r="K148" s="101">
        <v>23.859846587815106</v>
      </c>
      <c r="L148" s="100">
        <v>77.026147957553334</v>
      </c>
      <c r="M148" s="102">
        <v>122.96079474442044</v>
      </c>
    </row>
    <row r="149" spans="1:20">
      <c r="A149" s="36"/>
      <c r="B149" s="793" t="s">
        <v>11</v>
      </c>
      <c r="C149" s="164" t="s">
        <v>126</v>
      </c>
      <c r="D149" s="147">
        <v>16.106632233995775</v>
      </c>
      <c r="E149" s="148">
        <v>-0.93222839487079101</v>
      </c>
      <c r="F149" s="148">
        <v>23.848773740767164</v>
      </c>
      <c r="G149" s="148">
        <v>27.924190071697147</v>
      </c>
      <c r="H149" s="148">
        <v>27.513874195959211</v>
      </c>
      <c r="I149" s="148">
        <v>27.724906562275962</v>
      </c>
      <c r="J149" s="148">
        <v>35.017132295450494</v>
      </c>
      <c r="K149" s="148">
        <v>37.848741414681328</v>
      </c>
      <c r="L149" s="147">
        <v>122.18614840982447</v>
      </c>
      <c r="M149" s="149">
        <v>195.05202211995629</v>
      </c>
    </row>
    <row r="150" spans="1:20">
      <c r="A150" s="36"/>
      <c r="B150" s="792"/>
      <c r="D150" s="144"/>
      <c r="E150" s="144"/>
      <c r="F150" s="144"/>
      <c r="G150" s="144"/>
      <c r="H150" s="144"/>
      <c r="I150" s="144"/>
      <c r="J150" s="144"/>
      <c r="K150" s="144"/>
    </row>
    <row r="151" spans="1:20">
      <c r="A151" s="36"/>
      <c r="B151" s="785"/>
    </row>
    <row r="152" spans="1:20">
      <c r="A152" s="83"/>
      <c r="B152" s="784"/>
      <c r="C152" s="158"/>
      <c r="D152" s="83"/>
      <c r="E152" s="83"/>
      <c r="F152" s="83"/>
      <c r="G152" s="83"/>
      <c r="H152" s="83"/>
      <c r="I152" s="83"/>
      <c r="J152" s="83"/>
      <c r="K152" s="83"/>
      <c r="L152" s="83"/>
      <c r="M152" s="83"/>
      <c r="N152" s="83"/>
    </row>
    <row r="153" spans="1:20">
      <c r="B153" s="785"/>
    </row>
    <row r="154" spans="1:20">
      <c r="B154" s="785"/>
    </row>
  </sheetData>
  <mergeCells count="4">
    <mergeCell ref="O14:Q14"/>
    <mergeCell ref="O42:Q42"/>
    <mergeCell ref="O92:Q92"/>
    <mergeCell ref="O120:Q120"/>
  </mergeCells>
  <conditionalFormatting sqref="D6:K6">
    <cfRule type="expression" dxfId="50" priority="10">
      <formula>AND(D$5="Actuals",E$5="Forecast")</formula>
    </cfRule>
  </conditionalFormatting>
  <conditionalFormatting sqref="B118:M142">
    <cfRule type="expression" dxfId="49" priority="6">
      <formula>$B$38="n/a"</formula>
    </cfRule>
  </conditionalFormatting>
  <conditionalFormatting sqref="D5:K5">
    <cfRule type="expression" dxfId="48" priority="5">
      <formula>AND(D$5="Actuals",E$5="Forecast")</formula>
    </cfRule>
  </conditionalFormatting>
  <conditionalFormatting sqref="B38:N39 B42:N49 B40:H41 L40:N41 B56:N64 L50:N55 B51:H55 B50:C50">
    <cfRule type="expression" dxfId="47" priority="4">
      <formula>$B$38="n/a"</formula>
    </cfRule>
  </conditionalFormatting>
  <conditionalFormatting sqref="I51:K55">
    <cfRule type="expression" dxfId="46" priority="3">
      <formula>$B$38="n/a"</formula>
    </cfRule>
  </conditionalFormatting>
  <conditionalFormatting sqref="D40:K41">
    <cfRule type="expression" dxfId="45" priority="2">
      <formula>$B$38="n/a"</formula>
    </cfRule>
  </conditionalFormatting>
  <conditionalFormatting sqref="D50:K50">
    <cfRule type="expression" dxfId="44"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70" zoomScaleNormal="70" workbookViewId="0">
      <pane ySplit="6" topLeftCell="A77" activePane="bottomLeft" state="frozen"/>
      <selection activeCell="B75" sqref="A1:XFD1048576"/>
      <selection pane="bottomLeft" sqref="A1:XFD1048576"/>
    </sheetView>
  </sheetViews>
  <sheetFormatPr defaultRowHeight="12.4"/>
  <cols>
    <col min="1" max="1" width="8.41015625" customWidth="1"/>
    <col min="2" max="2" width="71.41015625" bestFit="1" customWidth="1"/>
    <col min="3" max="3" width="13.41015625" style="144" customWidth="1"/>
    <col min="4" max="11" width="11.1171875" customWidth="1"/>
    <col min="12" max="12" width="12.8203125" customWidth="1"/>
    <col min="13" max="13" width="12.703125" customWidth="1"/>
    <col min="14" max="14" width="5" customWidth="1"/>
  </cols>
  <sheetData>
    <row r="1" spans="1:14" s="38" customFormat="1" ht="20.65">
      <c r="A1" s="136" t="s">
        <v>259</v>
      </c>
      <c r="B1" s="137"/>
      <c r="C1" s="161"/>
      <c r="D1" s="137"/>
      <c r="E1" s="137"/>
      <c r="F1" s="137"/>
      <c r="G1" s="137"/>
      <c r="H1" s="137"/>
      <c r="I1" s="132"/>
      <c r="J1" s="132"/>
      <c r="K1" s="132"/>
      <c r="L1" s="132"/>
      <c r="M1" s="132"/>
      <c r="N1" s="133"/>
    </row>
    <row r="2" spans="1:14" s="38" customFormat="1" ht="20.65">
      <c r="A2" s="138" t="s">
        <v>53</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09" t="s">
        <v>576</v>
      </c>
      <c r="E5" s="410" t="s">
        <v>576</v>
      </c>
      <c r="F5" s="410" t="s">
        <v>576</v>
      </c>
      <c r="G5" s="410" t="s">
        <v>576</v>
      </c>
      <c r="H5" s="410" t="s">
        <v>576</v>
      </c>
      <c r="I5" s="410" t="s">
        <v>576</v>
      </c>
      <c r="J5" s="410" t="s">
        <v>577</v>
      </c>
      <c r="K5" s="411" t="s">
        <v>577</v>
      </c>
    </row>
    <row r="6" spans="1:14" s="2" customFormat="1" ht="29.25" customHeight="1">
      <c r="C6" s="144"/>
      <c r="D6" s="119">
        <v>2014</v>
      </c>
      <c r="E6" s="120">
        <v>2015</v>
      </c>
      <c r="F6" s="120">
        <v>2016</v>
      </c>
      <c r="G6" s="120">
        <v>2017</v>
      </c>
      <c r="H6" s="120">
        <v>2018</v>
      </c>
      <c r="I6" s="120">
        <v>2019</v>
      </c>
      <c r="J6" s="120">
        <v>2020</v>
      </c>
      <c r="K6" s="120">
        <v>2021</v>
      </c>
      <c r="L6" s="103" t="s">
        <v>578</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7" t="s">
        <v>380</v>
      </c>
      <c r="C9" s="387"/>
      <c r="D9" s="387"/>
      <c r="E9" s="387"/>
      <c r="F9" s="387"/>
      <c r="G9" s="387"/>
      <c r="H9" s="387"/>
      <c r="I9" s="387"/>
      <c r="J9" s="387"/>
      <c r="K9" s="387"/>
      <c r="L9" s="387"/>
      <c r="M9" s="387"/>
      <c r="N9" s="387"/>
    </row>
    <row r="10" spans="1:14" s="2" customFormat="1">
      <c r="A10" s="36"/>
      <c r="B10" s="12"/>
      <c r="C10" s="144"/>
    </row>
    <row r="11" spans="1:14" s="2" customFormat="1">
      <c r="A11" s="233" t="s">
        <v>149</v>
      </c>
      <c r="B11" s="36" t="s">
        <v>221</v>
      </c>
      <c r="C11" s="163" t="s">
        <v>182</v>
      </c>
      <c r="D11" s="620">
        <v>0.92355317174788099</v>
      </c>
      <c r="E11" s="620">
        <v>0.76983586552597383</v>
      </c>
      <c r="F11" s="620">
        <v>0.86211532501349075</v>
      </c>
      <c r="G11" s="620">
        <v>0.77558951451806624</v>
      </c>
      <c r="H11" s="620">
        <v>0.58074103068659233</v>
      </c>
      <c r="I11" s="620">
        <v>1.1869546630690944</v>
      </c>
      <c r="J11" s="620">
        <v>1.8377003366300564</v>
      </c>
      <c r="K11" s="620">
        <v>1.7802120937147032</v>
      </c>
      <c r="L11" s="689">
        <v>5.0987895705610988</v>
      </c>
      <c r="M11" s="690">
        <v>8.7167020009058582</v>
      </c>
    </row>
    <row r="12" spans="1:14" s="2" customFormat="1">
      <c r="A12" s="233" t="s">
        <v>150</v>
      </c>
      <c r="B12" s="36" t="s">
        <v>222</v>
      </c>
      <c r="C12" s="163" t="s">
        <v>182</v>
      </c>
      <c r="D12" s="622">
        <v>0.27873421984904651</v>
      </c>
      <c r="E12" s="622">
        <v>0.22007871306103891</v>
      </c>
      <c r="F12" s="622">
        <v>0.24374120173326477</v>
      </c>
      <c r="G12" s="622">
        <v>0.19466828424793223</v>
      </c>
      <c r="H12" s="622">
        <v>0.2054564067040528</v>
      </c>
      <c r="I12" s="622">
        <v>0.31379624979380522</v>
      </c>
      <c r="J12" s="622">
        <v>0.41178562812084968</v>
      </c>
      <c r="K12" s="622">
        <v>0.40518794846557477</v>
      </c>
      <c r="L12" s="693">
        <v>1.4564750753891404</v>
      </c>
      <c r="M12" s="694">
        <v>2.2734486519755648</v>
      </c>
    </row>
    <row r="13" spans="1:14" s="2" customFormat="1">
      <c r="A13" s="233" t="s">
        <v>151</v>
      </c>
      <c r="B13" s="36" t="s">
        <v>223</v>
      </c>
      <c r="C13" s="163" t="s">
        <v>182</v>
      </c>
      <c r="D13" s="622">
        <v>0.87976829806673706</v>
      </c>
      <c r="E13" s="622">
        <v>1.0358797803181814</v>
      </c>
      <c r="F13" s="622">
        <v>1.4936370569189257</v>
      </c>
      <c r="G13" s="622">
        <v>1.1831953606377554</v>
      </c>
      <c r="H13" s="622">
        <v>1.2175452934093181</v>
      </c>
      <c r="I13" s="622">
        <v>1.4657885333152922</v>
      </c>
      <c r="J13" s="622">
        <v>2.8484093782279478</v>
      </c>
      <c r="K13" s="622">
        <v>2.4006204742568715</v>
      </c>
      <c r="L13" s="693">
        <v>7.2758143226662106</v>
      </c>
      <c r="M13" s="694">
        <v>12.524844175151031</v>
      </c>
    </row>
    <row r="14" spans="1:14" s="2" customFormat="1">
      <c r="A14" s="233" t="s">
        <v>166</v>
      </c>
      <c r="B14" s="36" t="s">
        <v>224</v>
      </c>
      <c r="C14" s="163" t="s">
        <v>182</v>
      </c>
      <c r="D14" s="622">
        <v>4.0169138994936925E-2</v>
      </c>
      <c r="E14" s="622">
        <v>4.0169138994936925E-2</v>
      </c>
      <c r="F14" s="622">
        <v>2.550006153391975E-2</v>
      </c>
      <c r="G14" s="622">
        <v>2.550006153391975E-2</v>
      </c>
      <c r="H14" s="622">
        <v>2.550006153391975E-2</v>
      </c>
      <c r="I14" s="622">
        <v>0</v>
      </c>
      <c r="J14" s="622">
        <v>0</v>
      </c>
      <c r="K14" s="622">
        <v>0</v>
      </c>
      <c r="L14" s="693">
        <v>0.15683846259163312</v>
      </c>
      <c r="M14" s="694">
        <v>0.15683846259163312</v>
      </c>
    </row>
    <row r="15" spans="1:14" s="2" customFormat="1">
      <c r="A15" s="233" t="s">
        <v>167</v>
      </c>
      <c r="B15" s="36" t="s">
        <v>306</v>
      </c>
      <c r="C15" s="163" t="s">
        <v>182</v>
      </c>
      <c r="D15" s="622">
        <v>0.32711774999999998</v>
      </c>
      <c r="E15" s="622">
        <v>1.3775103899999999</v>
      </c>
      <c r="F15" s="622">
        <v>2.0508731299999998</v>
      </c>
      <c r="G15" s="622">
        <v>1.59303379</v>
      </c>
      <c r="H15" s="622">
        <v>1.5761626599999998</v>
      </c>
      <c r="I15" s="622">
        <v>1.5914756299999999</v>
      </c>
      <c r="J15" s="622">
        <v>1.80577246</v>
      </c>
      <c r="K15" s="622">
        <v>1.4277279299999999</v>
      </c>
      <c r="L15" s="693">
        <v>8.516173349999999</v>
      </c>
      <c r="M15" s="694">
        <v>11.749673739999999</v>
      </c>
    </row>
    <row r="16" spans="1:14" s="2" customFormat="1">
      <c r="A16" s="233" t="s">
        <v>168</v>
      </c>
      <c r="B16" s="36" t="s">
        <v>575</v>
      </c>
      <c r="C16" s="163" t="s">
        <v>182</v>
      </c>
      <c r="D16" s="622">
        <v>0</v>
      </c>
      <c r="E16" s="622">
        <v>0</v>
      </c>
      <c r="F16" s="622">
        <v>0</v>
      </c>
      <c r="G16" s="622">
        <v>0</v>
      </c>
      <c r="H16" s="622">
        <v>0</v>
      </c>
      <c r="I16" s="622">
        <v>0</v>
      </c>
      <c r="J16" s="622">
        <v>0</v>
      </c>
      <c r="K16" s="622">
        <v>0</v>
      </c>
      <c r="L16" s="693">
        <v>0</v>
      </c>
      <c r="M16" s="694">
        <v>0</v>
      </c>
    </row>
    <row r="17" spans="1:16" s="2" customFormat="1">
      <c r="A17" s="233" t="s">
        <v>468</v>
      </c>
      <c r="B17" s="36" t="s">
        <v>575</v>
      </c>
      <c r="C17" s="163" t="s">
        <v>182</v>
      </c>
      <c r="D17" s="861">
        <v>0</v>
      </c>
      <c r="E17" s="861">
        <v>0</v>
      </c>
      <c r="F17" s="861">
        <v>0</v>
      </c>
      <c r="G17" s="861">
        <v>0</v>
      </c>
      <c r="H17" s="861">
        <v>0</v>
      </c>
      <c r="I17" s="861">
        <v>0</v>
      </c>
      <c r="J17" s="861">
        <v>0</v>
      </c>
      <c r="K17" s="861">
        <v>0</v>
      </c>
      <c r="L17" s="693">
        <v>0</v>
      </c>
      <c r="M17" s="694">
        <v>0</v>
      </c>
    </row>
    <row r="18" spans="1:16" s="2" customFormat="1">
      <c r="A18" s="36"/>
      <c r="B18" s="12" t="s">
        <v>201</v>
      </c>
      <c r="C18" s="164" t="s">
        <v>182</v>
      </c>
      <c r="D18" s="635">
        <v>2.4493425786586016</v>
      </c>
      <c r="E18" s="635">
        <v>3.4434738879001308</v>
      </c>
      <c r="F18" s="635">
        <v>4.6758667751996006</v>
      </c>
      <c r="G18" s="635">
        <v>3.7719870109376741</v>
      </c>
      <c r="H18" s="635">
        <v>3.6054054523338825</v>
      </c>
      <c r="I18" s="635">
        <v>4.5580150761781919</v>
      </c>
      <c r="J18" s="635">
        <v>6.9036678029788536</v>
      </c>
      <c r="K18" s="635">
        <v>6.0137484464371491</v>
      </c>
      <c r="L18" s="635">
        <v>22.504090781208081</v>
      </c>
      <c r="M18" s="635">
        <v>35.421507030624085</v>
      </c>
    </row>
    <row r="19" spans="1:16" s="2" customFormat="1">
      <c r="A19" s="36"/>
      <c r="B19" s="12"/>
      <c r="C19" s="164"/>
      <c r="D19" s="164"/>
      <c r="E19" s="164"/>
      <c r="F19" s="164"/>
      <c r="G19" s="164"/>
      <c r="H19" s="164"/>
      <c r="I19" s="164"/>
      <c r="J19" s="164"/>
      <c r="K19" s="164"/>
      <c r="L19" s="164"/>
      <c r="M19" s="164"/>
    </row>
    <row r="20" spans="1:16" s="2" customFormat="1">
      <c r="A20" s="36"/>
      <c r="B20" s="12" t="s">
        <v>362</v>
      </c>
      <c r="C20" s="164"/>
      <c r="D20" s="164"/>
      <c r="E20" s="164"/>
      <c r="F20" s="164"/>
      <c r="G20" s="164"/>
      <c r="H20" s="164"/>
      <c r="I20" s="164"/>
      <c r="J20" s="164"/>
      <c r="K20" s="164"/>
      <c r="L20" s="164"/>
      <c r="M20" s="164"/>
    </row>
    <row r="21" spans="1:16" s="2" customFormat="1">
      <c r="A21" s="282" t="s">
        <v>149</v>
      </c>
      <c r="B21" s="966"/>
      <c r="C21" s="966"/>
      <c r="D21" s="966"/>
      <c r="E21" s="966"/>
      <c r="F21" s="966"/>
      <c r="G21" s="966"/>
      <c r="H21" s="966"/>
      <c r="I21" s="966"/>
      <c r="J21" s="966"/>
      <c r="K21" s="966"/>
      <c r="L21" s="966"/>
      <c r="M21" s="966"/>
    </row>
    <row r="22" spans="1:16" s="2" customFormat="1">
      <c r="A22" s="282" t="s">
        <v>150</v>
      </c>
      <c r="B22" s="966"/>
      <c r="C22" s="966"/>
      <c r="D22" s="966"/>
      <c r="E22" s="966"/>
      <c r="F22" s="966"/>
      <c r="G22" s="966"/>
      <c r="H22" s="966"/>
      <c r="I22" s="966"/>
      <c r="J22" s="966"/>
      <c r="K22" s="966"/>
      <c r="L22" s="966"/>
      <c r="M22" s="966"/>
    </row>
    <row r="23" spans="1:16" s="2" customFormat="1">
      <c r="A23" s="282" t="s">
        <v>151</v>
      </c>
      <c r="B23" s="966"/>
      <c r="C23" s="966"/>
      <c r="D23" s="966"/>
      <c r="E23" s="966"/>
      <c r="F23" s="966"/>
      <c r="G23" s="966"/>
      <c r="H23" s="966"/>
      <c r="I23" s="966"/>
      <c r="J23" s="966"/>
      <c r="K23" s="966"/>
      <c r="L23" s="966"/>
      <c r="M23" s="966"/>
    </row>
    <row r="24" spans="1:16" s="2" customFormat="1">
      <c r="A24" s="282" t="s">
        <v>166</v>
      </c>
      <c r="B24" s="966"/>
      <c r="C24" s="966"/>
      <c r="D24" s="966"/>
      <c r="E24" s="966"/>
      <c r="F24" s="966"/>
      <c r="G24" s="966"/>
      <c r="H24" s="966"/>
      <c r="I24" s="966"/>
      <c r="J24" s="966"/>
      <c r="K24" s="966"/>
      <c r="L24" s="966"/>
      <c r="M24" s="966"/>
    </row>
    <row r="25" spans="1:16" s="2" customFormat="1">
      <c r="A25" s="282" t="s">
        <v>167</v>
      </c>
      <c r="B25" s="966"/>
      <c r="C25" s="966"/>
      <c r="D25" s="966"/>
      <c r="E25" s="966"/>
      <c r="F25" s="966"/>
      <c r="G25" s="966"/>
      <c r="H25" s="966"/>
      <c r="I25" s="966"/>
      <c r="J25" s="966"/>
      <c r="K25" s="966"/>
      <c r="L25" s="966"/>
      <c r="M25" s="966"/>
    </row>
    <row r="26" spans="1:16" s="2" customFormat="1">
      <c r="A26" s="282" t="s">
        <v>168</v>
      </c>
      <c r="B26" s="856"/>
      <c r="C26" s="856"/>
      <c r="D26" s="856"/>
      <c r="E26" s="856"/>
      <c r="F26" s="856"/>
      <c r="G26" s="856"/>
      <c r="H26" s="856"/>
      <c r="I26" s="856"/>
      <c r="J26" s="856"/>
      <c r="K26" s="856"/>
      <c r="L26" s="856"/>
      <c r="M26" s="856"/>
    </row>
    <row r="27" spans="1:16" s="2" customFormat="1">
      <c r="A27" s="282" t="s">
        <v>468</v>
      </c>
      <c r="B27" s="856"/>
      <c r="C27" s="856"/>
      <c r="D27" s="856"/>
      <c r="E27" s="856"/>
      <c r="F27" s="856"/>
      <c r="G27" s="856"/>
      <c r="H27" s="856"/>
      <c r="I27" s="856"/>
      <c r="J27" s="856"/>
      <c r="K27" s="856"/>
      <c r="L27" s="856"/>
      <c r="M27" s="856"/>
    </row>
    <row r="28" spans="1:16" s="557" customFormat="1">
      <c r="A28" s="39"/>
      <c r="B28" s="561"/>
      <c r="C28" s="561"/>
      <c r="D28" s="561"/>
      <c r="E28" s="561"/>
      <c r="F28" s="561"/>
      <c r="G28" s="561"/>
      <c r="H28" s="561"/>
      <c r="I28" s="561"/>
      <c r="J28" s="561"/>
      <c r="K28" s="561"/>
      <c r="L28" s="561"/>
      <c r="M28" s="561"/>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7" t="s">
        <v>209</v>
      </c>
      <c r="C32" s="305"/>
      <c r="D32" s="307"/>
      <c r="E32" s="307"/>
      <c r="F32" s="307"/>
      <c r="G32" s="307"/>
      <c r="H32" s="307"/>
      <c r="I32" s="307"/>
      <c r="J32" s="307"/>
      <c r="K32" s="307"/>
      <c r="L32" s="307"/>
      <c r="M32" s="307"/>
      <c r="N32" s="307"/>
    </row>
    <row r="33" spans="1:14" s="2" customFormat="1">
      <c r="A33" s="36"/>
      <c r="B33" s="388" t="s">
        <v>239</v>
      </c>
      <c r="C33" s="305"/>
      <c r="D33" s="307"/>
      <c r="E33" s="307"/>
      <c r="F33" s="307"/>
      <c r="G33" s="307"/>
      <c r="H33" s="307"/>
      <c r="I33" s="307"/>
      <c r="J33" s="307"/>
      <c r="K33" s="307"/>
      <c r="L33" s="307"/>
      <c r="M33" s="307"/>
      <c r="N33" s="307"/>
    </row>
    <row r="34" spans="1:14" s="2" customFormat="1">
      <c r="A34" s="36"/>
      <c r="B34" s="388" t="s">
        <v>469</v>
      </c>
      <c r="C34" s="305"/>
      <c r="D34" s="307"/>
      <c r="E34" s="307"/>
      <c r="F34" s="307"/>
      <c r="G34" s="307"/>
      <c r="H34" s="307"/>
      <c r="I34" s="307"/>
      <c r="J34" s="307"/>
      <c r="K34" s="307"/>
      <c r="L34" s="307"/>
      <c r="M34" s="307"/>
      <c r="N34" s="307"/>
    </row>
    <row r="35" spans="1:14" s="2" customFormat="1">
      <c r="A35" s="36"/>
      <c r="B35" s="388" t="s">
        <v>207</v>
      </c>
      <c r="C35" s="305"/>
      <c r="D35" s="307"/>
      <c r="E35" s="307"/>
      <c r="F35" s="307"/>
      <c r="G35" s="307"/>
      <c r="H35" s="307"/>
      <c r="I35" s="307"/>
      <c r="J35" s="307"/>
      <c r="K35" s="307"/>
      <c r="L35" s="307"/>
      <c r="M35" s="307"/>
      <c r="N35" s="307"/>
    </row>
    <row r="36" spans="1:14" s="2" customFormat="1">
      <c r="A36" s="36"/>
      <c r="B36" s="388" t="s">
        <v>200</v>
      </c>
      <c r="C36" s="305"/>
      <c r="D36" s="307"/>
      <c r="E36" s="307"/>
      <c r="F36" s="307"/>
      <c r="G36" s="307"/>
      <c r="H36" s="307"/>
      <c r="I36" s="307"/>
      <c r="J36" s="307"/>
      <c r="K36" s="307"/>
      <c r="L36" s="307"/>
      <c r="M36" s="307"/>
      <c r="N36" s="307"/>
    </row>
    <row r="37" spans="1:14" s="2" customFormat="1">
      <c r="A37" s="36"/>
      <c r="B37" s="388" t="s">
        <v>206</v>
      </c>
      <c r="C37" s="305"/>
      <c r="D37" s="307"/>
      <c r="E37" s="307"/>
      <c r="F37" s="307"/>
      <c r="G37" s="307"/>
      <c r="H37" s="307"/>
      <c r="I37" s="307"/>
      <c r="J37" s="307"/>
      <c r="K37" s="307"/>
      <c r="L37" s="307"/>
      <c r="M37" s="307"/>
      <c r="N37" s="307"/>
    </row>
    <row r="38" spans="1:14" s="2" customFormat="1">
      <c r="B38" s="12"/>
      <c r="C38" s="144"/>
    </row>
    <row r="39" spans="1:14" s="2" customFormat="1">
      <c r="A39" s="168" t="s">
        <v>149</v>
      </c>
      <c r="B39" s="36" t="s">
        <v>221</v>
      </c>
      <c r="C39" s="163" t="s">
        <v>182</v>
      </c>
      <c r="D39" s="689">
        <v>0.73884253739830485</v>
      </c>
      <c r="E39" s="689">
        <v>0.61586869242077913</v>
      </c>
      <c r="F39" s="689">
        <v>0.69831341326092755</v>
      </c>
      <c r="G39" s="689">
        <v>0.62822750675963368</v>
      </c>
      <c r="H39" s="689">
        <v>0.4704002348561398</v>
      </c>
      <c r="I39" s="689">
        <v>0.98517237034734828</v>
      </c>
      <c r="J39" s="689">
        <v>1.5252912794029467</v>
      </c>
      <c r="K39" s="689">
        <v>1.4775760377832037</v>
      </c>
      <c r="L39" s="689">
        <v>4.1368247550431327</v>
      </c>
      <c r="M39" s="690">
        <v>7.1396920722292823</v>
      </c>
    </row>
    <row r="40" spans="1:14" s="2" customFormat="1">
      <c r="A40" s="168" t="s">
        <v>150</v>
      </c>
      <c r="B40" s="36" t="s">
        <v>222</v>
      </c>
      <c r="C40" s="163" t="s">
        <v>182</v>
      </c>
      <c r="D40" s="689">
        <v>0.22298737587923723</v>
      </c>
      <c r="E40" s="689">
        <v>0.17606297044883112</v>
      </c>
      <c r="F40" s="689">
        <v>0.19743037340394448</v>
      </c>
      <c r="G40" s="689">
        <v>0.1576813102408251</v>
      </c>
      <c r="H40" s="689">
        <v>0.16641968943028276</v>
      </c>
      <c r="I40" s="689">
        <v>0.26045088732885829</v>
      </c>
      <c r="J40" s="689">
        <v>0.34178207134030519</v>
      </c>
      <c r="K40" s="689">
        <v>0.33630599722642701</v>
      </c>
      <c r="L40" s="693">
        <v>1.181032606731979</v>
      </c>
      <c r="M40" s="694">
        <v>1.8591206752987113</v>
      </c>
    </row>
    <row r="41" spans="1:14" s="2" customFormat="1">
      <c r="A41" s="168" t="s">
        <v>151</v>
      </c>
      <c r="B41" s="36" t="s">
        <v>223</v>
      </c>
      <c r="C41" s="163" t="s">
        <v>182</v>
      </c>
      <c r="D41" s="689">
        <v>0.70381463845338965</v>
      </c>
      <c r="E41" s="689">
        <v>0.82870382425454514</v>
      </c>
      <c r="F41" s="689">
        <v>1.2098460161043298</v>
      </c>
      <c r="G41" s="689">
        <v>0.95838824211658191</v>
      </c>
      <c r="H41" s="689">
        <v>0.98621168766154765</v>
      </c>
      <c r="I41" s="689">
        <v>1.2166044826516924</v>
      </c>
      <c r="J41" s="689">
        <v>2.3641797839291967</v>
      </c>
      <c r="K41" s="689">
        <v>1.9925149936332032</v>
      </c>
      <c r="L41" s="693">
        <v>5.9035688912420872</v>
      </c>
      <c r="M41" s="694">
        <v>10.260263668804487</v>
      </c>
    </row>
    <row r="42" spans="1:14" s="2" customFormat="1">
      <c r="A42" s="168" t="s">
        <v>166</v>
      </c>
      <c r="B42" s="36" t="s">
        <v>224</v>
      </c>
      <c r="C42" s="163" t="s">
        <v>182</v>
      </c>
      <c r="D42" s="689">
        <v>3.2135311195949541E-2</v>
      </c>
      <c r="E42" s="689">
        <v>3.2135311195949541E-2</v>
      </c>
      <c r="F42" s="689">
        <v>2.0655049842474998E-2</v>
      </c>
      <c r="G42" s="689">
        <v>2.0655049842474998E-2</v>
      </c>
      <c r="H42" s="689">
        <v>2.0655049842474998E-2</v>
      </c>
      <c r="I42" s="689">
        <v>0</v>
      </c>
      <c r="J42" s="689">
        <v>0</v>
      </c>
      <c r="K42" s="689">
        <v>0</v>
      </c>
      <c r="L42" s="693">
        <v>0.12623577191932409</v>
      </c>
      <c r="M42" s="694">
        <v>0.12623577191932409</v>
      </c>
    </row>
    <row r="43" spans="1:14" s="2" customFormat="1">
      <c r="A43" s="168" t="s">
        <v>167</v>
      </c>
      <c r="B43" s="36" t="s">
        <v>306</v>
      </c>
      <c r="C43" s="163" t="s">
        <v>182</v>
      </c>
      <c r="D43" s="689">
        <v>0.26169419999999999</v>
      </c>
      <c r="E43" s="689">
        <v>1.1020083119999999</v>
      </c>
      <c r="F43" s="689">
        <v>1.6612072353</v>
      </c>
      <c r="G43" s="689">
        <v>1.2903573699000002</v>
      </c>
      <c r="H43" s="689">
        <v>1.2766917545999998</v>
      </c>
      <c r="I43" s="689">
        <v>1.3209247728999998</v>
      </c>
      <c r="J43" s="689">
        <v>1.4987911417999999</v>
      </c>
      <c r="K43" s="689">
        <v>1.1850141818999997</v>
      </c>
      <c r="L43" s="693">
        <v>6.9128836446999991</v>
      </c>
      <c r="M43" s="694">
        <v>9.5966889683999987</v>
      </c>
    </row>
    <row r="44" spans="1:14" s="2" customFormat="1">
      <c r="A44" s="168" t="s">
        <v>168</v>
      </c>
      <c r="B44" s="36" t="s">
        <v>575</v>
      </c>
      <c r="C44" s="163" t="s">
        <v>182</v>
      </c>
      <c r="D44" s="689">
        <v>0</v>
      </c>
      <c r="E44" s="689">
        <v>0</v>
      </c>
      <c r="F44" s="689">
        <v>0</v>
      </c>
      <c r="G44" s="689">
        <v>0</v>
      </c>
      <c r="H44" s="689">
        <v>0</v>
      </c>
      <c r="I44" s="689">
        <v>0</v>
      </c>
      <c r="J44" s="689">
        <v>0</v>
      </c>
      <c r="K44" s="689">
        <v>0</v>
      </c>
      <c r="L44" s="693">
        <v>0</v>
      </c>
      <c r="M44" s="694">
        <v>0</v>
      </c>
    </row>
    <row r="45" spans="1:14" s="2" customFormat="1">
      <c r="A45" s="168" t="s">
        <v>468</v>
      </c>
      <c r="B45" s="36" t="s">
        <v>575</v>
      </c>
      <c r="C45" s="163" t="s">
        <v>182</v>
      </c>
      <c r="D45" s="689">
        <v>0</v>
      </c>
      <c r="E45" s="689">
        <v>0</v>
      </c>
      <c r="F45" s="689">
        <v>0</v>
      </c>
      <c r="G45" s="689">
        <v>0</v>
      </c>
      <c r="H45" s="689">
        <v>0</v>
      </c>
      <c r="I45" s="689">
        <v>0</v>
      </c>
      <c r="J45" s="689">
        <v>0</v>
      </c>
      <c r="K45" s="689">
        <v>0</v>
      </c>
      <c r="L45" s="693">
        <v>0</v>
      </c>
      <c r="M45" s="694">
        <v>0</v>
      </c>
    </row>
    <row r="46" spans="1:14" s="2" customFormat="1">
      <c r="B46" s="12" t="s">
        <v>202</v>
      </c>
      <c r="C46" s="164" t="s">
        <v>182</v>
      </c>
      <c r="D46" s="635">
        <v>1.9594740629268812</v>
      </c>
      <c r="E46" s="635">
        <v>2.7547791103201047</v>
      </c>
      <c r="F46" s="635">
        <v>3.7874520879116771</v>
      </c>
      <c r="G46" s="635">
        <v>3.0553094788595159</v>
      </c>
      <c r="H46" s="636">
        <v>2.9203784163904452</v>
      </c>
      <c r="I46" s="636">
        <v>3.7831525132278987</v>
      </c>
      <c r="J46" s="636">
        <v>5.7300442764724488</v>
      </c>
      <c r="K46" s="636">
        <v>4.9914112105428341</v>
      </c>
      <c r="L46" s="635">
        <v>18.260545669636521</v>
      </c>
      <c r="M46" s="635">
        <v>28.982001156651805</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794">
        <v>0.92355317174788099</v>
      </c>
      <c r="E49" s="794">
        <v>0.76983586552597383</v>
      </c>
      <c r="F49" s="794">
        <v>0.86211532501349075</v>
      </c>
      <c r="G49" s="794">
        <v>0.77558951451806624</v>
      </c>
      <c r="H49" s="794">
        <v>0.58074103068659233</v>
      </c>
      <c r="I49" s="794">
        <v>1.1869546630690944</v>
      </c>
      <c r="J49" s="794">
        <v>1.8377003366300564</v>
      </c>
      <c r="K49" s="794">
        <v>1.7802120937147032</v>
      </c>
      <c r="L49" s="794">
        <v>5.0987895705610988</v>
      </c>
      <c r="M49" s="795">
        <v>8.7167020009058582</v>
      </c>
    </row>
    <row r="50" spans="1:13" s="2" customFormat="1">
      <c r="A50" s="168"/>
      <c r="B50" s="36" t="s">
        <v>199</v>
      </c>
      <c r="C50" s="308" t="s">
        <v>200</v>
      </c>
      <c r="D50" s="899">
        <v>0.2</v>
      </c>
      <c r="E50" s="900">
        <v>0.2</v>
      </c>
      <c r="F50" s="900">
        <v>0.19</v>
      </c>
      <c r="G50" s="900">
        <v>0.19</v>
      </c>
      <c r="H50" s="900">
        <v>0.19</v>
      </c>
      <c r="I50" s="900">
        <v>0.17</v>
      </c>
      <c r="J50" s="900">
        <v>0.17</v>
      </c>
      <c r="K50" s="901">
        <v>0.17</v>
      </c>
      <c r="L50" s="796"/>
      <c r="M50" s="797"/>
    </row>
    <row r="51" spans="1:13" s="2" customFormat="1">
      <c r="A51" s="168"/>
      <c r="B51" s="36" t="s">
        <v>208</v>
      </c>
      <c r="C51" s="163"/>
      <c r="D51" s="635">
        <v>0.73884253739830485</v>
      </c>
      <c r="E51" s="636">
        <v>0.61586869242077913</v>
      </c>
      <c r="F51" s="636">
        <v>0.69831341326092755</v>
      </c>
      <c r="G51" s="636">
        <v>0.62822750675963368</v>
      </c>
      <c r="H51" s="636">
        <v>0.4704002348561398</v>
      </c>
      <c r="I51" s="636">
        <v>0.98517237034734828</v>
      </c>
      <c r="J51" s="636">
        <v>1.5252912794029467</v>
      </c>
      <c r="K51" s="636">
        <v>1.4775760377832037</v>
      </c>
      <c r="L51" s="687">
        <v>4.1368247550431327</v>
      </c>
      <c r="M51" s="688">
        <v>7.1396920722292823</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794">
        <v>0.27873421984904651</v>
      </c>
      <c r="E53" s="794">
        <v>0.22007871306103891</v>
      </c>
      <c r="F53" s="794">
        <v>0.24374120173326477</v>
      </c>
      <c r="G53" s="794">
        <v>0.19466828424793223</v>
      </c>
      <c r="H53" s="794">
        <v>0.2054564067040528</v>
      </c>
      <c r="I53" s="794">
        <v>0.31379624979380522</v>
      </c>
      <c r="J53" s="794">
        <v>0.41178562812084968</v>
      </c>
      <c r="K53" s="794">
        <v>0.40518794846557477</v>
      </c>
      <c r="L53" s="689">
        <v>1.4564750753891404</v>
      </c>
      <c r="M53" s="690">
        <v>2.2734486519755648</v>
      </c>
    </row>
    <row r="54" spans="1:13" s="2" customFormat="1">
      <c r="A54" s="168"/>
      <c r="B54" s="36" t="s">
        <v>199</v>
      </c>
      <c r="C54" s="308" t="s">
        <v>200</v>
      </c>
      <c r="D54" s="899">
        <v>0.2</v>
      </c>
      <c r="E54" s="900">
        <v>0.2</v>
      </c>
      <c r="F54" s="900">
        <v>0.19</v>
      </c>
      <c r="G54" s="900">
        <v>0.19</v>
      </c>
      <c r="H54" s="900">
        <v>0.19</v>
      </c>
      <c r="I54" s="900">
        <v>0.17</v>
      </c>
      <c r="J54" s="900">
        <v>0.17</v>
      </c>
      <c r="K54" s="901">
        <v>0.17</v>
      </c>
      <c r="L54" s="796"/>
      <c r="M54" s="797"/>
    </row>
    <row r="55" spans="1:13" s="2" customFormat="1">
      <c r="A55" s="168"/>
      <c r="B55" s="36" t="s">
        <v>208</v>
      </c>
      <c r="C55" s="163"/>
      <c r="D55" s="635">
        <v>0.22298737587923723</v>
      </c>
      <c r="E55" s="636">
        <v>0.17606297044883112</v>
      </c>
      <c r="F55" s="636">
        <v>0.19743037340394448</v>
      </c>
      <c r="G55" s="636">
        <v>0.1576813102408251</v>
      </c>
      <c r="H55" s="636">
        <v>0.16641968943028276</v>
      </c>
      <c r="I55" s="636">
        <v>0.26045088732885829</v>
      </c>
      <c r="J55" s="636">
        <v>0.34178207134030519</v>
      </c>
      <c r="K55" s="636">
        <v>0.33630599722642701</v>
      </c>
      <c r="L55" s="687">
        <v>1.181032606731979</v>
      </c>
      <c r="M55" s="688">
        <v>1.8591206752987113</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794">
        <v>0.87976829806673706</v>
      </c>
      <c r="E57" s="794">
        <v>1.0358797803181814</v>
      </c>
      <c r="F57" s="794">
        <v>1.4936370569189257</v>
      </c>
      <c r="G57" s="794">
        <v>1.1831953606377554</v>
      </c>
      <c r="H57" s="794">
        <v>1.2175452934093181</v>
      </c>
      <c r="I57" s="794">
        <v>1.4657885333152922</v>
      </c>
      <c r="J57" s="794">
        <v>2.8484093782279478</v>
      </c>
      <c r="K57" s="794">
        <v>2.4006204742568715</v>
      </c>
      <c r="L57" s="689">
        <v>7.2758143226662106</v>
      </c>
      <c r="M57" s="690">
        <v>12.524844175151031</v>
      </c>
    </row>
    <row r="58" spans="1:13" s="2" customFormat="1">
      <c r="A58" s="168"/>
      <c r="B58" s="36" t="s">
        <v>199</v>
      </c>
      <c r="C58" s="308" t="s">
        <v>200</v>
      </c>
      <c r="D58" s="899">
        <v>0.2</v>
      </c>
      <c r="E58" s="900">
        <v>0.2</v>
      </c>
      <c r="F58" s="900">
        <v>0.19</v>
      </c>
      <c r="G58" s="900">
        <v>0.19</v>
      </c>
      <c r="H58" s="900">
        <v>0.19</v>
      </c>
      <c r="I58" s="900">
        <v>0.17</v>
      </c>
      <c r="J58" s="900">
        <v>0.17</v>
      </c>
      <c r="K58" s="901">
        <v>0.17</v>
      </c>
      <c r="L58" s="796"/>
      <c r="M58" s="797"/>
    </row>
    <row r="59" spans="1:13" s="2" customFormat="1">
      <c r="A59" s="168"/>
      <c r="B59" s="36" t="s">
        <v>208</v>
      </c>
      <c r="C59" s="163"/>
      <c r="D59" s="635">
        <v>0.70381463845338965</v>
      </c>
      <c r="E59" s="636">
        <v>0.82870382425454514</v>
      </c>
      <c r="F59" s="636">
        <v>1.2098460161043298</v>
      </c>
      <c r="G59" s="636">
        <v>0.95838824211658191</v>
      </c>
      <c r="H59" s="636">
        <v>0.98621168766154765</v>
      </c>
      <c r="I59" s="636">
        <v>1.2166044826516924</v>
      </c>
      <c r="J59" s="636">
        <v>2.3641797839291967</v>
      </c>
      <c r="K59" s="636">
        <v>1.9925149936332032</v>
      </c>
      <c r="L59" s="687">
        <v>5.9035688912420872</v>
      </c>
      <c r="M59" s="688">
        <v>10.260263668804487</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794">
        <v>4.0169138994936925E-2</v>
      </c>
      <c r="E61" s="794">
        <v>4.0169138994936925E-2</v>
      </c>
      <c r="F61" s="794">
        <v>2.550006153391975E-2</v>
      </c>
      <c r="G61" s="794">
        <v>2.550006153391975E-2</v>
      </c>
      <c r="H61" s="794">
        <v>2.550006153391975E-2</v>
      </c>
      <c r="I61" s="794">
        <v>0</v>
      </c>
      <c r="J61" s="794">
        <v>0</v>
      </c>
      <c r="K61" s="794">
        <v>0</v>
      </c>
      <c r="L61" s="689">
        <v>0.15683846259163312</v>
      </c>
      <c r="M61" s="690">
        <v>0.15683846259163312</v>
      </c>
    </row>
    <row r="62" spans="1:13" s="2" customFormat="1">
      <c r="A62" s="168"/>
      <c r="B62" s="36" t="s">
        <v>199</v>
      </c>
      <c r="C62" s="308" t="s">
        <v>200</v>
      </c>
      <c r="D62" s="899">
        <v>0.2</v>
      </c>
      <c r="E62" s="900">
        <v>0.2</v>
      </c>
      <c r="F62" s="900">
        <v>0.19</v>
      </c>
      <c r="G62" s="900">
        <v>0.19</v>
      </c>
      <c r="H62" s="900">
        <v>0.19</v>
      </c>
      <c r="I62" s="900">
        <v>0.17</v>
      </c>
      <c r="J62" s="900">
        <v>0.17</v>
      </c>
      <c r="K62" s="901">
        <v>0.17</v>
      </c>
      <c r="L62" s="796"/>
      <c r="M62" s="797"/>
    </row>
    <row r="63" spans="1:13" s="2" customFormat="1">
      <c r="A63" s="168"/>
      <c r="B63" s="36" t="s">
        <v>208</v>
      </c>
      <c r="C63" s="163"/>
      <c r="D63" s="635">
        <v>3.2135311195949541E-2</v>
      </c>
      <c r="E63" s="636">
        <v>3.2135311195949541E-2</v>
      </c>
      <c r="F63" s="636">
        <v>2.0655049842474998E-2</v>
      </c>
      <c r="G63" s="636">
        <v>2.0655049842474998E-2</v>
      </c>
      <c r="H63" s="636">
        <v>2.0655049842474998E-2</v>
      </c>
      <c r="I63" s="636">
        <v>0</v>
      </c>
      <c r="J63" s="636">
        <v>0</v>
      </c>
      <c r="K63" s="636">
        <v>0</v>
      </c>
      <c r="L63" s="687">
        <v>0.12623577191932409</v>
      </c>
      <c r="M63" s="688">
        <v>0.12623577191932409</v>
      </c>
    </row>
    <row r="64" spans="1:13" s="2" customFormat="1">
      <c r="A64" s="168"/>
      <c r="B64" s="52"/>
      <c r="C64" s="164"/>
      <c r="D64" s="164"/>
      <c r="E64" s="164"/>
      <c r="F64" s="164"/>
      <c r="G64" s="164"/>
      <c r="H64" s="164"/>
      <c r="I64" s="164"/>
      <c r="J64" s="164"/>
      <c r="K64" s="164"/>
      <c r="L64" s="164"/>
      <c r="M64" s="164"/>
    </row>
    <row r="65" spans="1:14" s="2" customFormat="1">
      <c r="A65" s="168" t="s">
        <v>167</v>
      </c>
      <c r="B65" s="180" t="s">
        <v>306</v>
      </c>
      <c r="C65" s="163" t="s">
        <v>182</v>
      </c>
      <c r="D65" s="794">
        <v>0.32711774999999998</v>
      </c>
      <c r="E65" s="794">
        <v>1.3775103899999999</v>
      </c>
      <c r="F65" s="794">
        <v>2.0508731299999998</v>
      </c>
      <c r="G65" s="794">
        <v>1.59303379</v>
      </c>
      <c r="H65" s="794">
        <v>1.5761626599999998</v>
      </c>
      <c r="I65" s="794">
        <v>1.5914756299999999</v>
      </c>
      <c r="J65" s="794">
        <v>1.80577246</v>
      </c>
      <c r="K65" s="794">
        <v>1.4277279299999999</v>
      </c>
      <c r="L65" s="689">
        <v>8.516173349999999</v>
      </c>
      <c r="M65" s="690">
        <v>11.749673739999999</v>
      </c>
    </row>
    <row r="66" spans="1:14" s="2" customFormat="1">
      <c r="A66" s="168"/>
      <c r="B66" s="36" t="s">
        <v>199</v>
      </c>
      <c r="C66" s="308" t="s">
        <v>200</v>
      </c>
      <c r="D66" s="899">
        <v>0.2</v>
      </c>
      <c r="E66" s="900">
        <v>0.2</v>
      </c>
      <c r="F66" s="900">
        <v>0.19</v>
      </c>
      <c r="G66" s="900">
        <v>0.19</v>
      </c>
      <c r="H66" s="900">
        <v>0.19</v>
      </c>
      <c r="I66" s="900">
        <v>0.17</v>
      </c>
      <c r="J66" s="900">
        <v>0.17</v>
      </c>
      <c r="K66" s="901">
        <v>0.17</v>
      </c>
      <c r="L66" s="796"/>
      <c r="M66" s="797"/>
    </row>
    <row r="67" spans="1:14" s="2" customFormat="1">
      <c r="A67" s="168"/>
      <c r="B67" s="36" t="s">
        <v>208</v>
      </c>
      <c r="C67" s="163"/>
      <c r="D67" s="635">
        <v>0.26169419999999999</v>
      </c>
      <c r="E67" s="636">
        <v>1.1020083119999999</v>
      </c>
      <c r="F67" s="636">
        <v>1.6612072353</v>
      </c>
      <c r="G67" s="636">
        <v>1.2903573699000002</v>
      </c>
      <c r="H67" s="636">
        <v>1.2766917545999998</v>
      </c>
      <c r="I67" s="636">
        <v>1.3209247728999998</v>
      </c>
      <c r="J67" s="636">
        <v>1.4987911417999999</v>
      </c>
      <c r="K67" s="636">
        <v>1.1850141818999997</v>
      </c>
      <c r="L67" s="687">
        <v>6.9128836446999991</v>
      </c>
      <c r="M67" s="688">
        <v>9.5966889683999987</v>
      </c>
    </row>
    <row r="68" spans="1:14" s="2" customFormat="1">
      <c r="A68" s="168"/>
      <c r="B68" s="52"/>
      <c r="C68" s="164"/>
      <c r="D68" s="164"/>
      <c r="E68" s="164"/>
      <c r="F68" s="164"/>
      <c r="G68" s="164"/>
      <c r="H68" s="164"/>
      <c r="I68" s="164"/>
      <c r="J68" s="164"/>
      <c r="K68" s="164"/>
      <c r="L68" s="164"/>
      <c r="M68" s="164"/>
    </row>
    <row r="69" spans="1:14" s="2" customFormat="1">
      <c r="A69" s="168" t="s">
        <v>168</v>
      </c>
      <c r="B69" s="180" t="s">
        <v>575</v>
      </c>
      <c r="C69" s="163" t="s">
        <v>182</v>
      </c>
      <c r="D69" s="794">
        <v>0</v>
      </c>
      <c r="E69" s="794">
        <v>0</v>
      </c>
      <c r="F69" s="794">
        <v>0</v>
      </c>
      <c r="G69" s="794">
        <v>0</v>
      </c>
      <c r="H69" s="794">
        <v>0</v>
      </c>
      <c r="I69" s="794">
        <v>0</v>
      </c>
      <c r="J69" s="794">
        <v>0</v>
      </c>
      <c r="K69" s="794">
        <v>0</v>
      </c>
      <c r="L69" s="689">
        <v>0</v>
      </c>
      <c r="M69" s="690">
        <v>0</v>
      </c>
    </row>
    <row r="70" spans="1:14" s="2" customFormat="1">
      <c r="A70" s="168"/>
      <c r="B70" s="36" t="s">
        <v>199</v>
      </c>
      <c r="C70" s="308" t="s">
        <v>200</v>
      </c>
      <c r="D70" s="899">
        <v>0.2</v>
      </c>
      <c r="E70" s="900">
        <v>0.2</v>
      </c>
      <c r="F70" s="900">
        <v>0.19</v>
      </c>
      <c r="G70" s="900">
        <v>0.19</v>
      </c>
      <c r="H70" s="900">
        <v>0.19</v>
      </c>
      <c r="I70" s="900">
        <v>0.17</v>
      </c>
      <c r="J70" s="900">
        <v>0.17</v>
      </c>
      <c r="K70" s="901">
        <v>0.17</v>
      </c>
      <c r="L70" s="796"/>
      <c r="M70" s="797"/>
    </row>
    <row r="71" spans="1:14" s="2" customFormat="1">
      <c r="A71" s="168"/>
      <c r="B71" s="36" t="s">
        <v>208</v>
      </c>
      <c r="C71" s="163"/>
      <c r="D71" s="635">
        <v>0</v>
      </c>
      <c r="E71" s="636">
        <v>0</v>
      </c>
      <c r="F71" s="636">
        <v>0</v>
      </c>
      <c r="G71" s="636">
        <v>0</v>
      </c>
      <c r="H71" s="636">
        <v>0</v>
      </c>
      <c r="I71" s="636">
        <v>0</v>
      </c>
      <c r="J71" s="636">
        <v>0</v>
      </c>
      <c r="K71" s="636">
        <v>0</v>
      </c>
      <c r="L71" s="687">
        <v>0</v>
      </c>
      <c r="M71" s="688">
        <v>0</v>
      </c>
    </row>
    <row r="72" spans="1:14" s="2" customFormat="1">
      <c r="A72" s="168"/>
      <c r="B72" s="52"/>
      <c r="C72" s="164"/>
      <c r="D72" s="164"/>
      <c r="E72" s="164"/>
      <c r="F72" s="164"/>
      <c r="G72" s="164"/>
      <c r="H72" s="164"/>
      <c r="I72" s="164"/>
      <c r="J72" s="164"/>
      <c r="K72" s="164"/>
      <c r="L72" s="164"/>
      <c r="M72" s="164"/>
    </row>
    <row r="73" spans="1:14" s="2" customFormat="1">
      <c r="A73" s="168" t="s">
        <v>468</v>
      </c>
      <c r="B73" s="180" t="s">
        <v>575</v>
      </c>
      <c r="C73" s="163" t="s">
        <v>182</v>
      </c>
      <c r="D73" s="794">
        <v>0</v>
      </c>
      <c r="E73" s="794">
        <v>0</v>
      </c>
      <c r="F73" s="794">
        <v>0</v>
      </c>
      <c r="G73" s="794">
        <v>0</v>
      </c>
      <c r="H73" s="794">
        <v>0</v>
      </c>
      <c r="I73" s="794">
        <v>0</v>
      </c>
      <c r="J73" s="794">
        <v>0</v>
      </c>
      <c r="K73" s="794">
        <v>0</v>
      </c>
      <c r="L73" s="689">
        <v>0</v>
      </c>
      <c r="M73" s="690">
        <v>0</v>
      </c>
    </row>
    <row r="74" spans="1:14" s="2" customFormat="1">
      <c r="A74" s="168"/>
      <c r="B74" s="36" t="s">
        <v>199</v>
      </c>
      <c r="C74" s="308" t="s">
        <v>200</v>
      </c>
      <c r="D74" s="899">
        <v>0.2</v>
      </c>
      <c r="E74" s="900">
        <v>0.2</v>
      </c>
      <c r="F74" s="900">
        <v>0.19</v>
      </c>
      <c r="G74" s="900">
        <v>0.19</v>
      </c>
      <c r="H74" s="900">
        <v>0.19</v>
      </c>
      <c r="I74" s="900">
        <v>0.17</v>
      </c>
      <c r="J74" s="900">
        <v>0.17</v>
      </c>
      <c r="K74" s="901">
        <v>0.17</v>
      </c>
      <c r="L74" s="796"/>
      <c r="M74" s="797"/>
    </row>
    <row r="75" spans="1:14" s="2" customFormat="1">
      <c r="A75" s="168"/>
      <c r="B75" s="36" t="s">
        <v>208</v>
      </c>
      <c r="C75" s="163"/>
      <c r="D75" s="635">
        <v>0</v>
      </c>
      <c r="E75" s="636">
        <v>0</v>
      </c>
      <c r="F75" s="636">
        <v>0</v>
      </c>
      <c r="G75" s="636">
        <v>0</v>
      </c>
      <c r="H75" s="636">
        <v>0</v>
      </c>
      <c r="I75" s="636">
        <v>0</v>
      </c>
      <c r="J75" s="636">
        <v>0</v>
      </c>
      <c r="K75" s="636">
        <v>0</v>
      </c>
      <c r="L75" s="687">
        <v>0</v>
      </c>
      <c r="M75" s="688">
        <v>0</v>
      </c>
    </row>
    <row r="76" spans="1:14" s="557" customFormat="1" ht="14.2" customHeight="1">
      <c r="A76" s="556"/>
      <c r="C76" s="558"/>
      <c r="D76" s="559"/>
      <c r="E76" s="559"/>
      <c r="F76" s="559"/>
      <c r="G76" s="559"/>
      <c r="H76" s="559"/>
      <c r="I76" s="559"/>
      <c r="J76" s="559"/>
      <c r="K76" s="559"/>
      <c r="L76" s="560"/>
      <c r="M76" s="560"/>
    </row>
    <row r="77" spans="1:14" s="2" customFormat="1">
      <c r="B77" s="118" t="s">
        <v>385</v>
      </c>
      <c r="C77" s="158"/>
      <c r="D77" s="141"/>
      <c r="E77" s="141"/>
      <c r="F77" s="141"/>
      <c r="G77" s="141"/>
      <c r="H77" s="141"/>
      <c r="I77" s="141"/>
      <c r="J77" s="141"/>
      <c r="K77" s="141"/>
      <c r="L77" s="82"/>
      <c r="M77" s="82"/>
      <c r="N77" s="82"/>
    </row>
    <row r="78" spans="1:14" s="2" customFormat="1">
      <c r="B78" s="387" t="s">
        <v>384</v>
      </c>
      <c r="C78" s="305"/>
      <c r="D78" s="306"/>
      <c r="E78" s="306"/>
      <c r="F78" s="306"/>
      <c r="G78" s="306"/>
      <c r="H78" s="306"/>
      <c r="I78" s="306"/>
      <c r="J78" s="306"/>
      <c r="K78" s="306"/>
      <c r="L78" s="307"/>
      <c r="M78" s="307"/>
      <c r="N78" s="307"/>
    </row>
    <row r="79" spans="1:14" s="2" customFormat="1">
      <c r="B79" s="387" t="s">
        <v>386</v>
      </c>
      <c r="C79" s="305"/>
      <c r="D79" s="306"/>
      <c r="E79" s="306"/>
      <c r="F79" s="306"/>
      <c r="G79" s="306"/>
      <c r="H79" s="306"/>
      <c r="I79" s="306"/>
      <c r="J79" s="306"/>
      <c r="K79" s="306"/>
      <c r="L79" s="307"/>
      <c r="M79" s="307"/>
      <c r="N79" s="307"/>
    </row>
    <row r="80" spans="1:14" s="557" customFormat="1">
      <c r="B80" s="562"/>
      <c r="C80" s="563"/>
      <c r="D80" s="564"/>
      <c r="E80" s="564"/>
      <c r="F80" s="564"/>
      <c r="G80" s="564"/>
      <c r="H80" s="564"/>
      <c r="I80" s="564"/>
      <c r="J80" s="564"/>
      <c r="K80" s="564"/>
    </row>
    <row r="81" spans="1:12" s="2" customFormat="1">
      <c r="B81" s="12"/>
      <c r="C81" s="565" t="s">
        <v>387</v>
      </c>
      <c r="D81" s="568" t="s">
        <v>623</v>
      </c>
      <c r="E81" s="569" t="s">
        <v>623</v>
      </c>
      <c r="F81" s="569">
        <v>2014</v>
      </c>
      <c r="G81" s="569">
        <v>2015</v>
      </c>
      <c r="H81" s="569">
        <v>2016</v>
      </c>
      <c r="I81" s="569">
        <v>2017</v>
      </c>
      <c r="J81" s="569">
        <v>2018</v>
      </c>
      <c r="K81" s="570">
        <v>2019</v>
      </c>
    </row>
    <row r="82" spans="1:12" s="2" customFormat="1">
      <c r="A82" s="3" t="s">
        <v>149</v>
      </c>
      <c r="B82" s="134" t="s">
        <v>221</v>
      </c>
      <c r="C82" s="144" t="s">
        <v>126</v>
      </c>
      <c r="D82" s="640">
        <v>0</v>
      </c>
      <c r="E82" s="640">
        <v>0</v>
      </c>
      <c r="F82" s="640">
        <v>1.0775024799999999</v>
      </c>
      <c r="G82" s="640">
        <v>0.91576334999999998</v>
      </c>
      <c r="H82" s="640">
        <v>1.0365894600000001</v>
      </c>
      <c r="I82" s="640">
        <v>0.95253248000000001</v>
      </c>
      <c r="J82" s="640">
        <v>0.73992220999999991</v>
      </c>
      <c r="K82" s="640">
        <v>1.55850833</v>
      </c>
    </row>
    <row r="83" spans="1:12" s="2" customFormat="1">
      <c r="A83" s="3"/>
      <c r="B83" s="134"/>
      <c r="C83" s="144"/>
      <c r="D83" s="144"/>
      <c r="E83" s="144"/>
      <c r="F83" s="144"/>
      <c r="G83" s="144"/>
      <c r="H83" s="144"/>
      <c r="I83" s="144"/>
      <c r="J83" s="144"/>
      <c r="K83" s="144"/>
      <c r="L83" s="144"/>
    </row>
    <row r="84" spans="1:12" s="2" customFormat="1">
      <c r="A84" s="3"/>
      <c r="B84" s="134"/>
      <c r="C84" s="565" t="s">
        <v>387</v>
      </c>
      <c r="D84" s="568" t="s">
        <v>623</v>
      </c>
      <c r="E84" s="569" t="s">
        <v>623</v>
      </c>
      <c r="F84" s="569">
        <v>2014</v>
      </c>
      <c r="G84" s="569">
        <v>2015</v>
      </c>
      <c r="H84" s="569">
        <v>2016</v>
      </c>
      <c r="I84" s="569">
        <v>2017</v>
      </c>
      <c r="J84" s="569">
        <v>2018</v>
      </c>
      <c r="K84" s="570">
        <v>2019</v>
      </c>
    </row>
    <row r="85" spans="1:12" s="2" customFormat="1">
      <c r="A85" s="3" t="s">
        <v>150</v>
      </c>
      <c r="B85" s="134" t="s">
        <v>222</v>
      </c>
      <c r="C85" s="144" t="s">
        <v>126</v>
      </c>
      <c r="D85" s="640">
        <v>0</v>
      </c>
      <c r="E85" s="640">
        <v>0</v>
      </c>
      <c r="F85" s="640">
        <v>0.31300220000000001</v>
      </c>
      <c r="G85" s="640">
        <v>0.25852364</v>
      </c>
      <c r="H85" s="640">
        <v>0.28945119000000002</v>
      </c>
      <c r="I85" s="640">
        <v>0.23612829999999999</v>
      </c>
      <c r="J85" s="640">
        <v>0.26177202999999999</v>
      </c>
      <c r="K85" s="640">
        <v>0.40209592</v>
      </c>
    </row>
    <row r="86" spans="1:12" s="2" customFormat="1">
      <c r="A86" s="3"/>
      <c r="B86" s="134"/>
      <c r="C86" s="144"/>
      <c r="D86" s="144"/>
      <c r="E86" s="144"/>
      <c r="F86" s="144"/>
      <c r="G86" s="144"/>
      <c r="H86" s="144"/>
      <c r="I86" s="144"/>
      <c r="J86" s="144"/>
      <c r="K86" s="144"/>
      <c r="L86" s="144"/>
    </row>
    <row r="87" spans="1:12" s="2" customFormat="1">
      <c r="A87" s="3"/>
      <c r="B87" s="134"/>
      <c r="C87" s="565" t="s">
        <v>387</v>
      </c>
      <c r="D87" s="568" t="s">
        <v>623</v>
      </c>
      <c r="E87" s="569" t="s">
        <v>623</v>
      </c>
      <c r="F87" s="569">
        <v>2014</v>
      </c>
      <c r="G87" s="569">
        <v>2015</v>
      </c>
      <c r="H87" s="569">
        <v>2016</v>
      </c>
      <c r="I87" s="569">
        <v>2017</v>
      </c>
      <c r="J87" s="569">
        <v>2018</v>
      </c>
      <c r="K87" s="570">
        <v>2019</v>
      </c>
    </row>
    <row r="88" spans="1:12" s="2" customFormat="1">
      <c r="A88" s="3" t="s">
        <v>151</v>
      </c>
      <c r="B88" s="134" t="s">
        <v>223</v>
      </c>
      <c r="C88" s="144" t="s">
        <v>126</v>
      </c>
      <c r="D88" s="640">
        <v>0</v>
      </c>
      <c r="E88" s="640">
        <v>0</v>
      </c>
      <c r="F88" s="640">
        <v>0.98792829000000004</v>
      </c>
      <c r="G88" s="640">
        <v>1.2168346699999999</v>
      </c>
      <c r="H88" s="640">
        <v>1.7737461699999999</v>
      </c>
      <c r="I88" s="640">
        <v>1.4351896399999999</v>
      </c>
      <c r="J88" s="640">
        <v>1.55127459</v>
      </c>
      <c r="K88" s="640">
        <v>1.87824934</v>
      </c>
    </row>
    <row r="89" spans="1:12" s="2" customFormat="1">
      <c r="A89" s="3"/>
      <c r="B89" s="134"/>
      <c r="C89" s="144"/>
      <c r="D89" s="144"/>
      <c r="E89" s="144"/>
      <c r="F89" s="144"/>
      <c r="G89" s="144"/>
      <c r="H89" s="144"/>
      <c r="I89" s="144"/>
      <c r="J89" s="144"/>
      <c r="K89" s="144"/>
      <c r="L89" s="144"/>
    </row>
    <row r="90" spans="1:12" s="2" customFormat="1">
      <c r="A90" s="3"/>
      <c r="B90" s="134"/>
      <c r="C90" s="565" t="s">
        <v>387</v>
      </c>
      <c r="D90" s="568" t="s">
        <v>623</v>
      </c>
      <c r="E90" s="569" t="s">
        <v>623</v>
      </c>
      <c r="F90" s="569">
        <v>2014</v>
      </c>
      <c r="G90" s="569">
        <v>2015</v>
      </c>
      <c r="H90" s="569">
        <v>2016</v>
      </c>
      <c r="I90" s="569">
        <v>2017</v>
      </c>
      <c r="J90" s="569">
        <v>2018</v>
      </c>
      <c r="K90" s="570">
        <v>2019</v>
      </c>
    </row>
    <row r="91" spans="1:12" s="2" customFormat="1">
      <c r="A91" s="3" t="s">
        <v>166</v>
      </c>
      <c r="B91" s="134" t="s">
        <v>224</v>
      </c>
      <c r="C91" s="144" t="s">
        <v>126</v>
      </c>
      <c r="D91" s="640">
        <v>0.16362404999999999</v>
      </c>
      <c r="E91" s="640">
        <v>0.14847368</v>
      </c>
      <c r="F91" s="640">
        <v>0</v>
      </c>
      <c r="G91" s="640">
        <v>9.8666649999999995E-2</v>
      </c>
      <c r="H91" s="640">
        <v>0</v>
      </c>
      <c r="I91" s="640">
        <v>0</v>
      </c>
      <c r="J91" s="640">
        <v>0.10315149999999999</v>
      </c>
      <c r="K91" s="640">
        <v>0</v>
      </c>
    </row>
    <row r="92" spans="1:12" s="2" customFormat="1">
      <c r="A92" s="3"/>
      <c r="B92" s="134"/>
      <c r="C92" s="144"/>
      <c r="D92" s="144"/>
      <c r="E92" s="144"/>
      <c r="F92" s="144"/>
      <c r="G92" s="144"/>
      <c r="H92" s="144"/>
      <c r="I92" s="144"/>
      <c r="J92" s="144"/>
      <c r="K92" s="144"/>
      <c r="L92" s="144"/>
    </row>
    <row r="93" spans="1:12" s="2" customFormat="1">
      <c r="A93" s="3"/>
      <c r="B93" s="134"/>
      <c r="C93" s="565" t="s">
        <v>387</v>
      </c>
      <c r="D93" s="568" t="s">
        <v>623</v>
      </c>
      <c r="E93" s="569" t="s">
        <v>623</v>
      </c>
      <c r="F93" s="569">
        <v>2014</v>
      </c>
      <c r="G93" s="569">
        <v>2015</v>
      </c>
      <c r="H93" s="569">
        <v>2016</v>
      </c>
      <c r="I93" s="569">
        <v>2017</v>
      </c>
      <c r="J93" s="569">
        <v>2018</v>
      </c>
      <c r="K93" s="570">
        <v>2019</v>
      </c>
    </row>
    <row r="94" spans="1:12" s="2" customFormat="1">
      <c r="A94" s="3" t="s">
        <v>167</v>
      </c>
      <c r="B94" s="134" t="s">
        <v>306</v>
      </c>
      <c r="C94" s="144" t="s">
        <v>126</v>
      </c>
      <c r="D94" s="640">
        <v>0</v>
      </c>
      <c r="E94" s="640">
        <v>0</v>
      </c>
      <c r="F94" s="640">
        <v>0.43548945</v>
      </c>
      <c r="G94" s="640">
        <v>1.8387079199999998</v>
      </c>
      <c r="H94" s="640">
        <v>2.81633143</v>
      </c>
      <c r="I94" s="640">
        <v>2.2571354399999999</v>
      </c>
      <c r="J94" s="640">
        <v>2.3021830299999997</v>
      </c>
      <c r="K94" s="640">
        <v>2.3600528199999999</v>
      </c>
    </row>
    <row r="95" spans="1:12" s="2" customFormat="1">
      <c r="A95" s="3"/>
      <c r="B95" s="134"/>
      <c r="C95" s="144"/>
      <c r="D95" s="144"/>
      <c r="E95" s="144"/>
      <c r="F95" s="144"/>
      <c r="G95" s="144"/>
      <c r="H95" s="144"/>
      <c r="I95" s="144"/>
      <c r="J95" s="144"/>
      <c r="K95" s="144"/>
      <c r="L95" s="144"/>
    </row>
    <row r="96" spans="1:12" s="2" customFormat="1">
      <c r="A96" s="3"/>
      <c r="B96" s="134"/>
      <c r="C96" s="565" t="s">
        <v>387</v>
      </c>
      <c r="D96" s="568" t="s">
        <v>623</v>
      </c>
      <c r="E96" s="568" t="s">
        <v>623</v>
      </c>
      <c r="F96" s="568">
        <v>2014</v>
      </c>
      <c r="G96" s="568">
        <v>2015</v>
      </c>
      <c r="H96" s="568">
        <v>2016</v>
      </c>
      <c r="I96" s="568">
        <v>2017</v>
      </c>
      <c r="J96" s="568">
        <v>2018</v>
      </c>
      <c r="K96" s="568">
        <v>2019</v>
      </c>
    </row>
    <row r="97" spans="1:13" s="2" customFormat="1">
      <c r="A97" s="3" t="s">
        <v>168</v>
      </c>
      <c r="B97" s="134" t="s">
        <v>575</v>
      </c>
      <c r="C97" s="144" t="s">
        <v>126</v>
      </c>
      <c r="D97" s="640">
        <v>0</v>
      </c>
      <c r="E97" s="640">
        <v>0</v>
      </c>
      <c r="F97" s="640">
        <v>0</v>
      </c>
      <c r="G97" s="640">
        <v>0</v>
      </c>
      <c r="H97" s="640">
        <v>0</v>
      </c>
      <c r="I97" s="640">
        <v>0</v>
      </c>
      <c r="J97" s="640">
        <v>0</v>
      </c>
      <c r="K97" s="640">
        <v>0</v>
      </c>
    </row>
    <row r="98" spans="1:13" s="2" customFormat="1">
      <c r="A98" s="3"/>
      <c r="B98" s="134"/>
      <c r="C98" s="144"/>
      <c r="D98" s="144"/>
      <c r="E98" s="144"/>
      <c r="F98" s="144"/>
      <c r="G98" s="144"/>
      <c r="H98" s="144"/>
      <c r="I98" s="144"/>
      <c r="J98" s="144"/>
      <c r="K98" s="144"/>
      <c r="L98" s="144"/>
    </row>
    <row r="99" spans="1:13" s="2" customFormat="1">
      <c r="A99" s="3"/>
      <c r="B99" s="134"/>
      <c r="C99" s="565" t="s">
        <v>387</v>
      </c>
      <c r="D99" s="568" t="s">
        <v>623</v>
      </c>
      <c r="E99" s="568" t="s">
        <v>623</v>
      </c>
      <c r="F99" s="568">
        <v>2014</v>
      </c>
      <c r="G99" s="568">
        <v>2015</v>
      </c>
      <c r="H99" s="568">
        <v>2016</v>
      </c>
      <c r="I99" s="568">
        <v>2017</v>
      </c>
      <c r="J99" s="568">
        <v>2018</v>
      </c>
      <c r="K99" s="568">
        <v>2019</v>
      </c>
    </row>
    <row r="100" spans="1:13" s="2" customFormat="1">
      <c r="A100" s="3" t="s">
        <v>468</v>
      </c>
      <c r="B100" s="134" t="s">
        <v>575</v>
      </c>
      <c r="C100" s="144" t="s">
        <v>126</v>
      </c>
      <c r="D100" s="640">
        <v>0</v>
      </c>
      <c r="E100" s="640">
        <v>0</v>
      </c>
      <c r="F100" s="640">
        <v>0</v>
      </c>
      <c r="G100" s="640">
        <v>0</v>
      </c>
      <c r="H100" s="640">
        <v>0</v>
      </c>
      <c r="I100" s="640">
        <v>0</v>
      </c>
      <c r="J100" s="640">
        <v>0</v>
      </c>
      <c r="K100" s="640">
        <v>0</v>
      </c>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635">
        <v>0.16362404999999999</v>
      </c>
      <c r="E102" s="635">
        <v>0.14847368</v>
      </c>
      <c r="F102" s="635">
        <v>2.8139224199999999</v>
      </c>
      <c r="G102" s="635">
        <v>4.3284962299999998</v>
      </c>
      <c r="H102" s="636">
        <v>5.9161182500000002</v>
      </c>
      <c r="I102" s="636">
        <v>4.88098586</v>
      </c>
      <c r="J102" s="636">
        <v>4.9583033600000004</v>
      </c>
      <c r="K102" s="636">
        <v>6.1989064100000002</v>
      </c>
    </row>
    <row r="103" spans="1:13" s="2" customFormat="1">
      <c r="C103" s="144"/>
    </row>
    <row r="104" spans="1:13" s="2" customFormat="1">
      <c r="A104" s="36"/>
      <c r="B104" s="12" t="s">
        <v>362</v>
      </c>
      <c r="C104" s="164"/>
      <c r="D104" s="164"/>
      <c r="E104" s="164"/>
      <c r="F104" s="164"/>
      <c r="G104" s="164"/>
      <c r="H104" s="164"/>
      <c r="I104" s="164"/>
      <c r="J104" s="164"/>
      <c r="K104" s="164"/>
      <c r="L104" s="164"/>
      <c r="M104" s="164"/>
    </row>
    <row r="105" spans="1:13" s="2" customFormat="1">
      <c r="A105" s="282" t="s">
        <v>149</v>
      </c>
      <c r="B105" s="966"/>
      <c r="C105" s="966"/>
      <c r="D105" s="966"/>
      <c r="E105" s="966"/>
      <c r="F105" s="966"/>
      <c r="G105" s="966"/>
      <c r="H105" s="966"/>
      <c r="I105" s="966"/>
      <c r="J105" s="966"/>
      <c r="K105" s="966"/>
      <c r="L105" s="966"/>
      <c r="M105" s="966"/>
    </row>
    <row r="106" spans="1:13" s="2" customFormat="1">
      <c r="A106" s="282" t="s">
        <v>150</v>
      </c>
      <c r="B106" s="966"/>
      <c r="C106" s="966"/>
      <c r="D106" s="966"/>
      <c r="E106" s="966"/>
      <c r="F106" s="966"/>
      <c r="G106" s="966"/>
      <c r="H106" s="966"/>
      <c r="I106" s="966"/>
      <c r="J106" s="966"/>
      <c r="K106" s="966"/>
      <c r="L106" s="966"/>
      <c r="M106" s="966"/>
    </row>
    <row r="107" spans="1:13" s="2" customFormat="1">
      <c r="A107" s="282" t="s">
        <v>151</v>
      </c>
      <c r="B107" s="966"/>
      <c r="C107" s="966"/>
      <c r="D107" s="966"/>
      <c r="E107" s="966"/>
      <c r="F107" s="966"/>
      <c r="G107" s="966"/>
      <c r="H107" s="966"/>
      <c r="I107" s="966"/>
      <c r="J107" s="966"/>
      <c r="K107" s="966"/>
      <c r="L107" s="966"/>
      <c r="M107" s="966"/>
    </row>
    <row r="108" spans="1:13" s="2" customFormat="1">
      <c r="A108" s="282" t="s">
        <v>166</v>
      </c>
      <c r="B108" s="966"/>
      <c r="C108" s="966"/>
      <c r="D108" s="966"/>
      <c r="E108" s="966"/>
      <c r="F108" s="966"/>
      <c r="G108" s="966"/>
      <c r="H108" s="966"/>
      <c r="I108" s="966"/>
      <c r="J108" s="966"/>
      <c r="K108" s="966"/>
      <c r="L108" s="966"/>
      <c r="M108" s="966"/>
    </row>
    <row r="109" spans="1:13" s="2" customFormat="1">
      <c r="A109" s="282" t="s">
        <v>167</v>
      </c>
      <c r="B109" s="966"/>
      <c r="C109" s="966"/>
      <c r="D109" s="966"/>
      <c r="E109" s="966"/>
      <c r="F109" s="966"/>
      <c r="G109" s="966"/>
      <c r="H109" s="966"/>
      <c r="I109" s="966"/>
      <c r="J109" s="966"/>
      <c r="K109" s="966"/>
      <c r="L109" s="966"/>
      <c r="M109" s="966"/>
    </row>
    <row r="110" spans="1:13" s="2" customFormat="1">
      <c r="A110" s="282" t="s">
        <v>168</v>
      </c>
      <c r="B110" s="966"/>
      <c r="C110" s="966"/>
      <c r="D110" s="966"/>
      <c r="E110" s="966"/>
      <c r="F110" s="966"/>
      <c r="G110" s="966"/>
      <c r="H110" s="966"/>
      <c r="I110" s="966"/>
      <c r="J110" s="966"/>
      <c r="K110" s="966"/>
      <c r="L110" s="966"/>
      <c r="M110" s="966"/>
    </row>
    <row r="111" spans="1:13" s="2" customFormat="1">
      <c r="A111" s="282" t="s">
        <v>468</v>
      </c>
      <c r="B111" s="966"/>
      <c r="C111" s="966"/>
      <c r="D111" s="966"/>
      <c r="E111" s="966"/>
      <c r="F111" s="966"/>
      <c r="G111" s="966"/>
      <c r="H111" s="966"/>
      <c r="I111" s="966"/>
      <c r="J111" s="966"/>
      <c r="K111" s="966"/>
      <c r="L111" s="966"/>
      <c r="M111" s="966"/>
    </row>
    <row r="112" spans="1:13" s="557" customFormat="1">
      <c r="A112" s="556"/>
      <c r="C112" s="558"/>
      <c r="D112" s="559"/>
      <c r="E112" s="559"/>
      <c r="F112" s="559"/>
      <c r="G112" s="559"/>
      <c r="H112" s="559"/>
      <c r="I112" s="559"/>
      <c r="J112" s="559"/>
      <c r="K112" s="559"/>
      <c r="L112" s="560"/>
      <c r="M112" s="560"/>
    </row>
    <row r="113" spans="1:14" s="557" customFormat="1">
      <c r="A113" s="556"/>
      <c r="C113" s="558"/>
      <c r="D113" s="558"/>
      <c r="E113" s="558"/>
      <c r="F113" s="558"/>
      <c r="G113" s="558"/>
      <c r="H113" s="558"/>
      <c r="I113" s="558"/>
      <c r="J113" s="558"/>
      <c r="K113" s="558"/>
      <c r="L113" s="558"/>
      <c r="M113" s="558"/>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3" priority="31">
      <formula>AND(D$5="Actuals",E$5="Forecast")</formula>
    </cfRule>
  </conditionalFormatting>
  <conditionalFormatting sqref="D5:K5">
    <cfRule type="expression" dxfId="42"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4.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a9306fc-8436-45f0-b931-e34f519be3a3" ContentTypeId="0x010100BEF857C979C03448B587B28C0D359605" PreviousValue="true"/>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CC285FE4-1466-4BF7-8FA9-67F63A3D57B8}">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631298fc-6a88-4548-b7d9-3b164918c4a3"/>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6.xml><?xml version="1.0" encoding="utf-8"?>
<ds:datastoreItem xmlns:ds="http://schemas.openxmlformats.org/officeDocument/2006/customXml" ds:itemID="{DC4F9258-ABDA-4316-96C7-479B7FE86BCD}">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Virk, Gurpreet</cp:lastModifiedBy>
  <cp:lastPrinted>2019-07-24T13:26:46Z</cp:lastPrinted>
  <dcterms:created xsi:type="dcterms:W3CDTF">2018-06-13T08:32:09Z</dcterms:created>
  <dcterms:modified xsi:type="dcterms:W3CDTF">2019-07-31T19:00:42Z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MSIP_Label_7a28ff59-1dd3-406f-be87-f82473b549be_Enabled">
    <vt:lpwstr>True</vt:lpwstr>
  </property>
  <property fmtid="{D5CDD505-2E9C-101B-9397-08002B2CF9AE}" pid="22" name="MSIP_Label_7a28ff59-1dd3-406f-be87-f82473b549be_SiteId">
    <vt:lpwstr>de0d74aa-9914-4bb9-9235-fbefe83b1769</vt:lpwstr>
  </property>
  <property fmtid="{D5CDD505-2E9C-101B-9397-08002B2CF9AE}" pid="23" name="MSIP_Label_7a28ff59-1dd3-406f-be87-f82473b549be_Owner">
    <vt:lpwstr>Hannah.Wellings@cadentgas.com</vt:lpwstr>
  </property>
  <property fmtid="{D5CDD505-2E9C-101B-9397-08002B2CF9AE}" pid="24" name="MSIP_Label_7a28ff59-1dd3-406f-be87-f82473b549be_SetDate">
    <vt:lpwstr>2019-07-18T16:48:14.9565461Z</vt:lpwstr>
  </property>
  <property fmtid="{D5CDD505-2E9C-101B-9397-08002B2CF9AE}" pid="25" name="MSIP_Label_7a28ff59-1dd3-406f-be87-f82473b549be_Name">
    <vt:lpwstr>Cadent - Official</vt:lpwstr>
  </property>
  <property fmtid="{D5CDD505-2E9C-101B-9397-08002B2CF9AE}" pid="26" name="MSIP_Label_7a28ff59-1dd3-406f-be87-f82473b549be_Application">
    <vt:lpwstr>Microsoft Azure Information Protection</vt:lpwstr>
  </property>
  <property fmtid="{D5CDD505-2E9C-101B-9397-08002B2CF9AE}" pid="27" name="MSIP_Label_7a28ff59-1dd3-406f-be87-f82473b549be_Extended_MSFT_Method">
    <vt:lpwstr>Automatic</vt:lpwstr>
  </property>
  <property fmtid="{D5CDD505-2E9C-101B-9397-08002B2CF9AE}" pid="28" name="Sensitivity">
    <vt:lpwstr>Cadent - Official</vt:lpwstr>
  </property>
  <property fmtid="{D5CDD505-2E9C-101B-9397-08002B2CF9AE}" pid="29" name="Longview.Workbook">
    <vt:lpwstr>{DC4F9258-ABDA-4316-96C7-479B7FE86BCD}</vt:lpwstr>
  </property>
</Properties>
</file>